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606"/>
  <workbookPr/>
  <mc:AlternateContent xmlns:mc="http://schemas.openxmlformats.org/markup-compatibility/2006">
    <mc:Choice Requires="x15">
      <x15ac:absPath xmlns:x15ac="http://schemas.microsoft.com/office/spreadsheetml/2010/11/ac" url="/Users/Neoma/Dropbox/IGBC/Certification/Home Performance Index/Programme documents/External/"/>
    </mc:Choice>
  </mc:AlternateContent>
  <bookViews>
    <workbookView xWindow="0" yWindow="460" windowWidth="28600" windowHeight="17060"/>
  </bookViews>
  <sheets>
    <sheet name="Calculator" sheetId="4" r:id="rId1"/>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34" i="4" l="1"/>
  <c r="G40" i="4"/>
  <c r="AD4" i="4"/>
  <c r="AD5" i="4"/>
  <c r="AD6" i="4"/>
  <c r="AD7" i="4"/>
  <c r="AD8" i="4"/>
  <c r="AD9" i="4"/>
  <c r="AD10" i="4"/>
  <c r="AD11" i="4"/>
  <c r="AD12" i="4"/>
  <c r="AD13" i="4"/>
  <c r="AD14" i="4"/>
  <c r="AD3" i="4"/>
  <c r="AC11" i="4"/>
  <c r="AC12" i="4"/>
  <c r="AC13" i="4"/>
  <c r="AC14" i="4"/>
  <c r="AC10" i="4"/>
  <c r="AC4" i="4"/>
  <c r="AC5" i="4"/>
  <c r="AC6" i="4"/>
  <c r="AC7" i="4"/>
  <c r="AC8" i="4"/>
  <c r="AC9" i="4"/>
  <c r="AC3" i="4"/>
  <c r="P34" i="4"/>
  <c r="O34" i="4"/>
  <c r="G32" i="4"/>
  <c r="L32" i="4"/>
  <c r="L36" i="4"/>
  <c r="L38" i="4"/>
  <c r="O42" i="4"/>
  <c r="L13" i="4"/>
  <c r="O13" i="4"/>
  <c r="L19" i="4"/>
  <c r="O19" i="4"/>
  <c r="L26" i="4"/>
  <c r="O26" i="4"/>
  <c r="O50" i="4"/>
  <c r="AM31" i="4"/>
  <c r="AM25" i="4"/>
  <c r="AM10" i="4"/>
  <c r="AM14" i="4"/>
  <c r="AM20" i="4"/>
  <c r="AI36" i="4"/>
  <c r="B51" i="4"/>
  <c r="AP2" i="4"/>
  <c r="O75" i="4"/>
</calcChain>
</file>

<file path=xl/comments1.xml><?xml version="1.0" encoding="utf-8"?>
<comments xmlns="http://schemas.openxmlformats.org/spreadsheetml/2006/main">
  <authors>
    <author>Paul Kenny, Tipperary Energy Agency</author>
    <author>User</author>
    <author>Microsoft Office User</author>
  </authors>
  <commentList>
    <comment ref="L13" authorId="0">
      <text>
        <r>
          <rPr>
            <b/>
            <sz val="9"/>
            <color indexed="81"/>
            <rFont val="Tahoma"/>
            <family val="2"/>
          </rPr>
          <t>SEAI fuel cost (ref sheet)</t>
        </r>
        <r>
          <rPr>
            <sz val="9"/>
            <color indexed="81"/>
            <rFont val="Tahoma"/>
            <family val="2"/>
          </rPr>
          <t xml:space="preserve">
</t>
        </r>
      </text>
    </comment>
    <comment ref="O13" authorId="1">
      <text>
        <r>
          <rPr>
            <b/>
            <sz val="9"/>
            <color indexed="81"/>
            <rFont val="Tahoma"/>
            <family val="2"/>
          </rPr>
          <t>User:</t>
        </r>
        <r>
          <rPr>
            <sz val="9"/>
            <color indexed="81"/>
            <rFont val="Tahoma"/>
            <family val="2"/>
          </rPr>
          <t xml:space="preserve">
Total annual unit charge</t>
        </r>
      </text>
    </comment>
    <comment ref="L19" authorId="0">
      <text>
        <r>
          <rPr>
            <b/>
            <sz val="9"/>
            <color indexed="81"/>
            <rFont val="Tahoma"/>
            <family val="2"/>
          </rPr>
          <t>SEAI fuel cost (ref sheet)</t>
        </r>
        <r>
          <rPr>
            <sz val="9"/>
            <color indexed="81"/>
            <rFont val="Tahoma"/>
            <family val="2"/>
          </rPr>
          <t xml:space="preserve">
</t>
        </r>
      </text>
    </comment>
    <comment ref="L26" authorId="0">
      <text>
        <r>
          <rPr>
            <b/>
            <sz val="9"/>
            <color indexed="81"/>
            <rFont val="Tahoma"/>
            <family val="2"/>
          </rPr>
          <t>SEAI fuel cost (ref sheet)</t>
        </r>
        <r>
          <rPr>
            <sz val="9"/>
            <color indexed="81"/>
            <rFont val="Tahoma"/>
            <family val="2"/>
          </rPr>
          <t xml:space="preserve">
</t>
        </r>
      </text>
    </comment>
    <comment ref="G32" authorId="2">
      <text>
        <r>
          <rPr>
            <b/>
            <sz val="10"/>
            <color indexed="81"/>
            <rFont val="Calibri"/>
          </rPr>
          <t>1054 = Fixed element for plug loads
21.93 = Variable element for plug loads divided by the national average floor area (107.63m2)</t>
        </r>
      </text>
    </comment>
    <comment ref="L40" authorId="1">
      <text>
        <r>
          <rPr>
            <b/>
            <sz val="9"/>
            <color indexed="81"/>
            <rFont val="Tahoma"/>
            <family val="2"/>
          </rPr>
          <t>User:</t>
        </r>
        <r>
          <rPr>
            <sz val="9"/>
            <color indexed="81"/>
            <rFont val="Tahoma"/>
            <family val="2"/>
          </rPr>
          <t xml:space="preserve">
Where no Feed in Tarriff insert 0 </t>
        </r>
      </text>
    </comment>
    <comment ref="G44" authorId="1">
      <text>
        <r>
          <rPr>
            <b/>
            <sz val="9"/>
            <color indexed="81"/>
            <rFont val="Tahoma"/>
            <family val="2"/>
          </rPr>
          <t>in blocks of 0.25kW installed.</t>
        </r>
      </text>
    </comment>
    <comment ref="O65" authorId="1">
      <text>
        <r>
          <rPr>
            <b/>
            <sz val="9"/>
            <color indexed="81"/>
            <rFont val="Tahoma"/>
            <family val="2"/>
          </rPr>
          <t>User:</t>
        </r>
        <r>
          <rPr>
            <sz val="9"/>
            <color indexed="81"/>
            <rFont val="Tahoma"/>
            <family val="2"/>
          </rPr>
          <t xml:space="preserve">
The costs should be based on Irish Water's actual charging system which currently is not fully consumption based</t>
        </r>
      </text>
    </comment>
  </commentList>
</comments>
</file>

<file path=xl/sharedStrings.xml><?xml version="1.0" encoding="utf-8"?>
<sst xmlns="http://schemas.openxmlformats.org/spreadsheetml/2006/main" count="165" uniqueCount="91">
  <si>
    <t>http://www.seai.ie/Publications/Statistics_Publications/Fuel_Cost_Comparison/Domestic-Fuel-Cost-Comparisons.pdf</t>
  </si>
  <si>
    <t>Calculated water consumption</t>
  </si>
  <si>
    <t>l/occupant/annum</t>
  </si>
  <si>
    <t xml:space="preserve">Fixed Electricity consumption (DEAP) </t>
  </si>
  <si>
    <t>x</t>
  </si>
  <si>
    <t>kWh</t>
  </si>
  <si>
    <t>+</t>
  </si>
  <si>
    <t>=</t>
  </si>
  <si>
    <t>Annual space heating requirement (secondary)</t>
  </si>
  <si>
    <t xml:space="preserve">Renewable electricity exported to grid </t>
  </si>
  <si>
    <t>-</t>
  </si>
  <si>
    <t>Kwh</t>
  </si>
  <si>
    <t>occupants</t>
  </si>
  <si>
    <t>Net Electricity imported from Grid</t>
  </si>
  <si>
    <t>Est. Electricity consumption plug loads</t>
  </si>
  <si>
    <t>Cost of Electricity imported</t>
  </si>
  <si>
    <t>Net annual cost of electricity cost of imported minus exported</t>
  </si>
  <si>
    <t>unit cost</t>
  </si>
  <si>
    <t>Energy Costs</t>
  </si>
  <si>
    <t>Total Annual Energy Costs</t>
  </si>
  <si>
    <t xml:space="preserve">Total annual water charges based on Irish Water domestic rates </t>
  </si>
  <si>
    <t>DOMESTIC ENERGY AND WATER COST CALCULATOR</t>
  </si>
  <si>
    <t xml:space="preserve">Water consumption calcuated from water calculator </t>
  </si>
  <si>
    <t>Annual costs of MHRV ventilation filters, water filters etc</t>
  </si>
  <si>
    <t>Water Costs</t>
  </si>
  <si>
    <t>Total Estimated Costs</t>
  </si>
  <si>
    <t>http://www.citizensinformation.ie/en/environment/water_services/water_charges.html</t>
  </si>
  <si>
    <t>People in household</t>
  </si>
  <si>
    <t>Maximum annual charge</t>
  </si>
  <si>
    <t>Maximum quarterly bill</t>
  </si>
  <si>
    <t>Annual Water Conservation Grant</t>
  </si>
  <si>
    <t>1 adult, with or without children</t>
  </si>
  <si>
    <t>2 adults, with or without children</t>
  </si>
  <si>
    <t>More than 2 adults, with or without children</t>
  </si>
  <si>
    <t xml:space="preserve">Annual Heating system maintenance costs </t>
  </si>
  <si>
    <t>Ventilation and heating maintenance Costs</t>
  </si>
  <si>
    <t>Total Annual estimated energy and water use running costs for home</t>
  </si>
  <si>
    <t>Main space heating fuel</t>
  </si>
  <si>
    <t>Kerosene / Oil</t>
  </si>
  <si>
    <t>LPG</t>
  </si>
  <si>
    <t>Mains Gas</t>
  </si>
  <si>
    <t>Wood logs</t>
  </si>
  <si>
    <t>(SEAI Band DD + SEAI Night Rate) - 3.9 (to allow for standing/ pso)</t>
  </si>
  <si>
    <t>Annual space heating requirement (delivered) from DEAP</t>
  </si>
  <si>
    <t>Secondary space heating fuel</t>
  </si>
  <si>
    <t>Main &amp; Secondary Space heating fuel</t>
  </si>
  <si>
    <t>Coal</t>
  </si>
  <si>
    <t>Standard Coal bag.</t>
  </si>
  <si>
    <t>Loose softwood</t>
  </si>
  <si>
    <t>Bulk delivered</t>
  </si>
  <si>
    <t>SEAI night rate</t>
  </si>
  <si>
    <t>Band D2</t>
  </si>
  <si>
    <t>Typical Discount</t>
  </si>
  <si>
    <t>Main Water heating fuel</t>
  </si>
  <si>
    <t>Annual Water heating requirement (Main)</t>
  </si>
  <si>
    <t>Electricity (Night only)</t>
  </si>
  <si>
    <t>Electricity (Day only)</t>
  </si>
  <si>
    <t>Electricty (50/50 day night (HP))</t>
  </si>
  <si>
    <t>Floor Area of Dwelling</t>
  </si>
  <si>
    <t>Total kW PV</t>
  </si>
  <si>
    <t>kW</t>
  </si>
  <si>
    <t>Production</t>
  </si>
  <si>
    <t>Used</t>
  </si>
  <si>
    <t>Spilled</t>
  </si>
  <si>
    <t>% used no battery</t>
  </si>
  <si>
    <t>% used with 6kWh battery</t>
  </si>
  <si>
    <t>Est. Elect. Contribution from PV</t>
  </si>
  <si>
    <t>Standard electricity cost</t>
  </si>
  <si>
    <t>SEAI Band DD</t>
  </si>
  <si>
    <r>
      <t>Total m</t>
    </r>
    <r>
      <rPr>
        <vertAlign val="superscript"/>
        <sz val="12"/>
        <color theme="1"/>
        <rFont val="Calibri"/>
        <family val="2"/>
        <scheme val="minor"/>
      </rPr>
      <t>2</t>
    </r>
  </si>
  <si>
    <t>Wood pallets</t>
  </si>
  <si>
    <t xml:space="preserve">REFERENCE TABLE - Costs are stardardised based on January 2016 figures to allow comparability </t>
  </si>
  <si>
    <t>5+</t>
  </si>
  <si>
    <t>Quality level 3</t>
  </si>
  <si>
    <t>Quality level 2</t>
  </si>
  <si>
    <r>
      <t>Area (m</t>
    </r>
    <r>
      <rPr>
        <b/>
        <vertAlign val="superscript"/>
        <sz val="12"/>
        <color theme="1"/>
        <rFont val="Calibri (Body)"/>
      </rPr>
      <t>2</t>
    </r>
    <r>
      <rPr>
        <b/>
        <sz val="12"/>
        <color theme="1"/>
        <rFont val="Calibri"/>
        <family val="2"/>
        <scheme val="minor"/>
      </rPr>
      <t>)</t>
    </r>
  </si>
  <si>
    <t>Quality level 1</t>
  </si>
  <si>
    <r>
      <t>Area (m</t>
    </r>
    <r>
      <rPr>
        <b/>
        <vertAlign val="superscript"/>
        <sz val="13"/>
        <color rgb="FF000000"/>
        <rFont val="Calibri (Body)"/>
      </rPr>
      <t>2</t>
    </r>
    <r>
      <rPr>
        <b/>
        <sz val="13"/>
        <color rgb="FF000000"/>
        <rFont val="Calibri"/>
        <family val="2"/>
        <scheme val="minor"/>
      </rPr>
      <t>)</t>
    </r>
  </si>
  <si>
    <t>QUALITY LEVEL</t>
  </si>
  <si>
    <t>.</t>
  </si>
  <si>
    <t>Benchmarks</t>
  </si>
  <si>
    <t>Bedrooms</t>
  </si>
  <si>
    <t>FIT (Feed in tariff - if applicable)</t>
  </si>
  <si>
    <t>* Calculations based on standard areas</t>
  </si>
  <si>
    <t>Points</t>
  </si>
  <si>
    <r>
      <rPr>
        <b/>
        <u/>
        <sz val="12"/>
        <color theme="1"/>
        <rFont val="Calibri (Body)"/>
      </rPr>
      <t>Instructions</t>
    </r>
    <r>
      <rPr>
        <b/>
        <sz val="12"/>
        <color theme="1"/>
        <rFont val="Calibri"/>
        <family val="2"/>
        <scheme val="minor"/>
      </rPr>
      <t xml:space="preserve">
</t>
    </r>
    <r>
      <rPr>
        <sz val="12"/>
        <color theme="1"/>
        <rFont val="Calibri"/>
        <family val="2"/>
        <scheme val="minor"/>
      </rPr>
      <t>All energy requirements must first be calculated within DEAP for dwellings and figures must be taken where available from DEAP
All costs must be based on SEAI Domestic fuel comparison issue January 2016 irrespective of further updates</t>
    </r>
  </si>
  <si>
    <t>Production x 6kW battery</t>
  </si>
  <si>
    <t>Spilled w/ 6kW battery</t>
  </si>
  <si>
    <t>Select  yes if a battery with a storage of capacity of 6kwh for renewables is installed</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</si>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</sst>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164" formatCode="0.0%"/>
    <numFmt numFmtId="165" formatCode="&quot;€&quot;#,##0.00"/>
    <numFmt numFmtId="166" formatCode="_(&quot;€&quot;* #,##0_);_(&quot;€&quot;* \(#,##0\);_(&quot;€&quot;* &quot;-&quot;??_);_(@_)"/>
  </numFmts>
  <fonts count="4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font>
    <font>
      <sz val="9"/>
      <color indexed="81"/>
      <name val="Tahoma"/>
      <family val="2"/>
    </font>
    <font>
      <b/>
      <sz val="9"/>
      <color indexed="81"/>
      <name val="Tahoma"/>
      <family val="2"/>
    </font>
    <font>
      <b/>
      <sz val="12"/>
      <color theme="1"/>
      <name val="Calibri"/>
      <family val="2"/>
      <scheme val="minor"/>
    </font>
    <font>
      <u/>
      <sz val="12"/>
      <color theme="10"/>
      <name val="Calibri"/>
      <family val="2"/>
    </font>
    <font>
      <b/>
      <sz val="20"/>
      <color theme="0"/>
      <name val="Calibri"/>
      <family val="2"/>
      <scheme val="minor"/>
    </font>
    <font>
      <sz val="11"/>
      <color theme="1"/>
      <name val="Calibri"/>
      <family val="2"/>
      <scheme val="minor"/>
    </font>
    <font>
      <sz val="12"/>
      <color rgb="FFFF0000"/>
      <name val="Calibri"/>
      <family val="2"/>
      <scheme val="minor"/>
    </font>
    <font>
      <sz val="12"/>
      <color theme="0"/>
      <name val="Calibri"/>
      <family val="2"/>
      <scheme val="minor"/>
    </font>
    <font>
      <vertAlign val="superscript"/>
      <sz val="12"/>
      <color theme="1"/>
      <name val="Calibri"/>
      <family val="2"/>
      <scheme val="minor"/>
    </font>
    <font>
      <sz val="12"/>
      <color rgb="FF92D050"/>
      <name val="Calibri"/>
      <family val="2"/>
      <scheme val="minor"/>
    </font>
    <font>
      <sz val="12"/>
      <color theme="6" tint="0.59999389629810485"/>
      <name val="Calibri"/>
      <family val="2"/>
      <scheme val="minor"/>
    </font>
    <font>
      <sz val="12"/>
      <name val="Calibri"/>
      <family val="2"/>
      <scheme val="minor"/>
    </font>
    <font>
      <sz val="12"/>
      <name val="Calibri"/>
      <family val="2"/>
    </font>
    <font>
      <sz val="12"/>
      <color rgb="FFFFFF00"/>
      <name val="Calibri"/>
      <family val="2"/>
      <scheme val="minor"/>
    </font>
    <font>
      <i/>
      <sz val="12"/>
      <color theme="1"/>
      <name val="Calibri"/>
      <family val="2"/>
      <scheme val="minor"/>
    </font>
    <font>
      <b/>
      <sz val="16"/>
      <color theme="0"/>
      <name val="Calibri"/>
      <family val="2"/>
      <scheme val="minor"/>
    </font>
    <font>
      <b/>
      <sz val="10"/>
      <color indexed="81"/>
      <name val="Calibri"/>
    </font>
    <font>
      <u/>
      <sz val="11"/>
      <color theme="11"/>
      <name val="Calibri"/>
      <family val="2"/>
      <scheme val="minor"/>
    </font>
    <font>
      <b/>
      <sz val="20"/>
      <color rgb="FFFF0000"/>
      <name val="Calibri"/>
      <family val="2"/>
      <scheme val="minor"/>
    </font>
    <font>
      <b/>
      <vertAlign val="superscript"/>
      <sz val="12"/>
      <color theme="1"/>
      <name val="Calibri (Body)"/>
    </font>
    <font>
      <b/>
      <sz val="13"/>
      <color theme="1"/>
      <name val="Calibri"/>
      <family val="2"/>
      <scheme val="minor"/>
    </font>
    <font>
      <b/>
      <sz val="15"/>
      <color theme="0"/>
      <name val="Calibri"/>
      <family val="2"/>
      <scheme val="minor"/>
    </font>
    <font>
      <sz val="15"/>
      <color theme="1"/>
      <name val="Calibri"/>
      <family val="2"/>
      <scheme val="minor"/>
    </font>
    <font>
      <b/>
      <sz val="12"/>
      <color rgb="FF000000"/>
      <name val="Calibri"/>
      <family val="2"/>
      <scheme val="minor"/>
    </font>
    <font>
      <b/>
      <sz val="13"/>
      <color rgb="FF000000"/>
      <name val="Calibri"/>
      <family val="2"/>
      <scheme val="minor"/>
    </font>
    <font>
      <b/>
      <vertAlign val="superscript"/>
      <sz val="13"/>
      <color rgb="FF000000"/>
      <name val="Calibri (Body)"/>
    </font>
    <font>
      <sz val="12"/>
      <color rgb="FF000000"/>
      <name val="Calibri"/>
      <family val="2"/>
      <scheme val="minor"/>
    </font>
    <font>
      <b/>
      <sz val="20"/>
      <color theme="1"/>
      <name val="Calibri"/>
      <family val="2"/>
      <scheme val="minor"/>
    </font>
    <font>
      <b/>
      <sz val="18"/>
      <color theme="0"/>
      <name val="Calibri"/>
      <family val="2"/>
      <scheme val="minor"/>
    </font>
    <font>
      <b/>
      <sz val="18"/>
      <color theme="1"/>
      <name val="Calibri"/>
      <family val="2"/>
      <scheme val="minor"/>
    </font>
    <font>
      <b/>
      <sz val="40"/>
      <color theme="0"/>
      <name val="Calibri"/>
      <family val="2"/>
      <scheme val="minor"/>
    </font>
    <font>
      <b/>
      <sz val="16"/>
      <color rgb="FF000000"/>
      <name val="Calibri"/>
      <family val="2"/>
      <scheme val="minor"/>
    </font>
    <font>
      <sz val="16"/>
      <color rgb="FF000000"/>
      <name val="Calibri"/>
      <family val="2"/>
      <scheme val="minor"/>
    </font>
    <font>
      <b/>
      <u/>
      <sz val="12"/>
      <color theme="1"/>
      <name val="Calibri (Body)"/>
    </font>
    <font>
      <sz val="12"/>
      <color theme="0" tint="-0.14999847407452621"/>
      <name val="Calibri"/>
      <family val="2"/>
      <scheme val="minor"/>
    </font>
  </fonts>
  <fills count="16">
    <fill>
      <patternFill patternType="none"/>
    </fill>
    <fill>
      <patternFill patternType="gray125"/>
    </fill>
    <fill>
      <patternFill patternType="solid">
        <fgColor rgb="FF99CCFF"/>
        <bgColor indexed="64"/>
      </patternFill>
    </fill>
    <fill>
      <patternFill patternType="solid">
        <fgColor theme="0" tint="-0.14999847407452621"/>
        <bgColor indexed="64"/>
      </patternFill>
    </fill>
    <fill>
      <patternFill patternType="solid">
        <fgColor rgb="FF66FF99"/>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2"/>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tint="-0.249977111117893"/>
        <bgColor indexed="64"/>
      </patternFill>
    </fill>
  </fills>
  <borders count="2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s>
  <cellStyleXfs count="18">
    <xf numFmtId="0" fontId="0" fillId="0" borderId="0"/>
    <xf numFmtId="0" fontId="6" fillId="0" borderId="0" applyNumberFormat="0" applyFill="0" applyBorder="0" applyAlignment="0" applyProtection="0">
      <alignment vertical="top"/>
      <protection locked="0"/>
    </xf>
    <xf numFmtId="9" fontId="12" fillId="0" borderId="0" applyFont="0" applyFill="0" applyBorder="0" applyAlignment="0" applyProtection="0"/>
    <xf numFmtId="44" fontId="1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171">
    <xf numFmtId="0" fontId="0" fillId="0" borderId="0" xfId="0"/>
    <xf numFmtId="165" fontId="18" fillId="6" borderId="1" xfId="0" applyNumberFormat="1" applyFont="1" applyFill="1" applyBorder="1" applyAlignment="1" applyProtection="1">
      <alignment vertical="center"/>
      <protection locked="0"/>
    </xf>
    <xf numFmtId="0" fontId="5" fillId="0" borderId="0" xfId="0" applyFont="1" applyAlignment="1" applyProtection="1">
      <alignment vertical="center"/>
      <protection hidden="1"/>
    </xf>
    <xf numFmtId="0" fontId="5" fillId="0" borderId="7" xfId="0" applyFont="1" applyBorder="1" applyAlignment="1" applyProtection="1">
      <alignment vertical="center"/>
      <protection hidden="1"/>
    </xf>
    <xf numFmtId="0" fontId="5" fillId="0" borderId="8"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10" fillId="3" borderId="0" xfId="1"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horizontal="left" vertical="center"/>
      <protection hidden="1"/>
    </xf>
    <xf numFmtId="0" fontId="5" fillId="0" borderId="1" xfId="0" applyFont="1" applyFill="1" applyBorder="1" applyAlignment="1" applyProtection="1">
      <alignment vertical="center"/>
      <protection locked="0"/>
    </xf>
    <xf numFmtId="0" fontId="5" fillId="6" borderId="1"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hidden="1"/>
    </xf>
    <xf numFmtId="0" fontId="5" fillId="6" borderId="0" xfId="0" applyFont="1" applyFill="1" applyAlignment="1" applyProtection="1">
      <alignment vertical="center"/>
      <protection hidden="1"/>
    </xf>
    <xf numFmtId="0" fontId="5" fillId="3" borderId="0" xfId="0" applyFont="1" applyFill="1" applyBorder="1" applyAlignment="1" applyProtection="1">
      <alignment horizontal="right" vertical="center"/>
      <protection hidden="1"/>
    </xf>
    <xf numFmtId="165" fontId="5" fillId="3" borderId="1" xfId="0" applyNumberFormat="1"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165" fontId="5" fillId="3" borderId="1" xfId="0" applyNumberFormat="1" applyFont="1" applyFill="1" applyBorder="1" applyAlignment="1" applyProtection="1">
      <alignment horizontal="center" vertical="center"/>
      <protection hidden="1"/>
    </xf>
    <xf numFmtId="0" fontId="5" fillId="0" borderId="0" xfId="0" applyFont="1" applyFill="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Fill="1" applyBorder="1" applyAlignment="1" applyProtection="1">
      <alignment horizontal="right" vertical="center"/>
      <protection hidden="1"/>
    </xf>
    <xf numFmtId="0" fontId="16" fillId="0" borderId="0" xfId="0" applyFont="1" applyFill="1" applyBorder="1" applyAlignment="1" applyProtection="1">
      <alignment vertical="center"/>
      <protection hidden="1"/>
    </xf>
    <xf numFmtId="0" fontId="5" fillId="3" borderId="0" xfId="0" applyFont="1" applyFill="1" applyAlignment="1" applyProtection="1">
      <alignment horizontal="right" vertical="center"/>
      <protection hidden="1"/>
    </xf>
    <xf numFmtId="1" fontId="5" fillId="3" borderId="1" xfId="0" applyNumberFormat="1" applyFont="1" applyFill="1" applyBorder="1" applyAlignment="1" applyProtection="1">
      <alignment vertical="center"/>
      <protection hidden="1"/>
    </xf>
    <xf numFmtId="0" fontId="13" fillId="3" borderId="0" xfId="0" applyFont="1" applyFill="1" applyAlignment="1" applyProtection="1">
      <alignment vertical="center"/>
      <protection hidden="1"/>
    </xf>
    <xf numFmtId="0" fontId="5" fillId="3" borderId="0" xfId="0" applyFont="1" applyFill="1" applyBorder="1" applyAlignment="1" applyProtection="1">
      <alignment horizontal="center" vertical="center"/>
      <protection hidden="1"/>
    </xf>
    <xf numFmtId="165" fontId="5" fillId="0" borderId="1" xfId="0" applyNumberFormat="1" applyFont="1" applyFill="1" applyBorder="1" applyAlignment="1" applyProtection="1">
      <alignment vertical="center"/>
      <protection locked="0"/>
    </xf>
    <xf numFmtId="0" fontId="16" fillId="0" borderId="0" xfId="0" applyFont="1" applyAlignment="1" applyProtection="1">
      <alignment vertical="center"/>
      <protection hidden="1"/>
    </xf>
    <xf numFmtId="0" fontId="5" fillId="0" borderId="0" xfId="0" applyFont="1" applyAlignment="1" applyProtection="1">
      <alignment horizontal="right" vertical="center"/>
      <protection hidden="1"/>
    </xf>
    <xf numFmtId="0" fontId="17" fillId="5" borderId="0" xfId="0" applyFont="1" applyFill="1" applyAlignment="1" applyProtection="1">
      <alignment vertical="center"/>
      <protection hidden="1"/>
    </xf>
    <xf numFmtId="0" fontId="17" fillId="5" borderId="0" xfId="0" applyFont="1" applyFill="1" applyBorder="1" applyAlignment="1" applyProtection="1">
      <alignment vertical="center"/>
      <protection hidden="1"/>
    </xf>
    <xf numFmtId="0" fontId="17" fillId="5" borderId="0" xfId="0" applyFont="1" applyFill="1" applyAlignment="1" applyProtection="1">
      <alignment horizontal="right" vertical="center"/>
      <protection hidden="1"/>
    </xf>
    <xf numFmtId="0" fontId="18" fillId="5" borderId="0" xfId="0" applyFont="1" applyFill="1" applyAlignment="1" applyProtection="1">
      <alignment vertical="center"/>
      <protection hidden="1"/>
    </xf>
    <xf numFmtId="0" fontId="18" fillId="12" borderId="0" xfId="0" applyFont="1" applyFill="1" applyBorder="1" applyAlignment="1" applyProtection="1">
      <alignment vertical="center"/>
      <protection hidden="1"/>
    </xf>
    <xf numFmtId="0" fontId="5" fillId="2" borderId="0" xfId="0" applyFont="1" applyFill="1" applyAlignment="1" applyProtection="1">
      <alignment vertical="center"/>
      <protection hidden="1"/>
    </xf>
    <xf numFmtId="0" fontId="5" fillId="2" borderId="0" xfId="0" applyFont="1" applyFill="1" applyBorder="1" applyAlignment="1" applyProtection="1">
      <alignment vertical="center"/>
      <protection hidden="1"/>
    </xf>
    <xf numFmtId="0" fontId="5" fillId="2" borderId="0" xfId="0" applyFont="1" applyFill="1" applyAlignment="1" applyProtection="1">
      <alignment horizontal="right" vertical="center"/>
      <protection hidden="1"/>
    </xf>
    <xf numFmtId="0" fontId="9" fillId="2" borderId="0" xfId="0" applyFont="1" applyFill="1" applyAlignment="1" applyProtection="1">
      <alignment horizontal="right" vertical="center"/>
      <protection hidden="1"/>
    </xf>
    <xf numFmtId="0" fontId="18" fillId="0" borderId="3" xfId="0" applyFont="1" applyBorder="1" applyAlignment="1" applyProtection="1">
      <alignment vertical="center"/>
      <protection hidden="1"/>
    </xf>
    <xf numFmtId="0" fontId="18" fillId="0" borderId="5" xfId="0" applyFont="1" applyBorder="1" applyAlignment="1" applyProtection="1">
      <alignment vertical="center"/>
      <protection hidden="1"/>
    </xf>
    <xf numFmtId="0" fontId="5" fillId="0" borderId="2" xfId="0" applyFont="1" applyBorder="1" applyAlignment="1" applyProtection="1">
      <alignment vertical="center"/>
      <protection hidden="1"/>
    </xf>
    <xf numFmtId="0" fontId="19" fillId="0" borderId="3" xfId="1" applyFont="1" applyFill="1" applyBorder="1" applyAlignment="1" applyProtection="1">
      <alignment vertical="center"/>
      <protection hidden="1"/>
    </xf>
    <xf numFmtId="0" fontId="19" fillId="0" borderId="5" xfId="1" applyFont="1" applyFill="1" applyBorder="1" applyAlignment="1" applyProtection="1">
      <alignment vertical="center"/>
      <protection hidden="1"/>
    </xf>
    <xf numFmtId="0" fontId="10" fillId="0" borderId="0" xfId="1" applyFont="1" applyFill="1" applyAlignment="1" applyProtection="1">
      <alignment vertical="center"/>
      <protection hidden="1"/>
    </xf>
    <xf numFmtId="0" fontId="14" fillId="4" borderId="0" xfId="0" applyFont="1" applyFill="1" applyAlignment="1" applyProtection="1">
      <alignment vertical="center"/>
      <protection hidden="1"/>
    </xf>
    <xf numFmtId="0" fontId="14" fillId="4" borderId="0" xfId="0" applyFont="1" applyFill="1" applyBorder="1" applyAlignment="1" applyProtection="1">
      <alignment vertical="center"/>
      <protection hidden="1"/>
    </xf>
    <xf numFmtId="0" fontId="9" fillId="4" borderId="0" xfId="0" applyFont="1" applyFill="1" applyAlignment="1" applyProtection="1">
      <alignment horizontal="right" vertical="center"/>
      <protection hidden="1"/>
    </xf>
    <xf numFmtId="44" fontId="18" fillId="13" borderId="1" xfId="3" applyFont="1" applyFill="1" applyBorder="1" applyAlignment="1" applyProtection="1">
      <alignment vertical="center"/>
      <protection hidden="1"/>
    </xf>
    <xf numFmtId="0" fontId="5" fillId="4" borderId="0" xfId="0" applyFont="1" applyFill="1" applyAlignment="1" applyProtection="1">
      <alignment vertical="center"/>
      <protection hidden="1"/>
    </xf>
    <xf numFmtId="0" fontId="9" fillId="4" borderId="0" xfId="0" applyFont="1" applyFill="1" applyAlignment="1" applyProtection="1">
      <alignment vertical="center"/>
      <protection hidden="1"/>
    </xf>
    <xf numFmtId="0" fontId="20" fillId="4" borderId="0" xfId="0" applyFont="1" applyFill="1" applyBorder="1" applyAlignment="1" applyProtection="1">
      <alignment vertical="center"/>
      <protection hidden="1"/>
    </xf>
    <xf numFmtId="0" fontId="21" fillId="0" borderId="0" xfId="0" applyFont="1" applyAlignment="1" applyProtection="1">
      <alignment vertical="center"/>
      <protection hidden="1"/>
    </xf>
    <xf numFmtId="0" fontId="10" fillId="0" borderId="0" xfId="1" applyFont="1" applyAlignment="1" applyProtection="1">
      <alignment vertical="center"/>
      <protection hidden="1"/>
    </xf>
    <xf numFmtId="0" fontId="5" fillId="3" borderId="0" xfId="0" applyFont="1" applyFill="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1" fontId="0" fillId="0" borderId="14" xfId="0" applyNumberFormat="1" applyBorder="1" applyAlignment="1" applyProtection="1">
      <alignment horizontal="center" vertical="center"/>
      <protection hidden="1"/>
    </xf>
    <xf numFmtId="164" fontId="0" fillId="0" borderId="14" xfId="2" applyNumberFormat="1"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0" xfId="0" applyAlignment="1" applyProtection="1">
      <alignment horizontal="center" vertical="center"/>
      <protection hidden="1"/>
    </xf>
    <xf numFmtId="1" fontId="0" fillId="0" borderId="15" xfId="0" applyNumberFormat="1" applyBorder="1" applyAlignment="1" applyProtection="1">
      <alignment horizontal="center" vertical="center"/>
      <protection hidden="1"/>
    </xf>
    <xf numFmtId="164" fontId="0" fillId="0" borderId="15" xfId="2" applyNumberFormat="1" applyFont="1" applyBorder="1" applyAlignment="1" applyProtection="1">
      <alignment horizontal="center" vertical="center"/>
      <protection hidden="1"/>
    </xf>
    <xf numFmtId="0" fontId="5" fillId="3" borderId="1" xfId="0" applyFont="1" applyFill="1" applyBorder="1" applyAlignment="1" applyProtection="1">
      <alignment vertical="center"/>
      <protection hidden="1"/>
    </xf>
    <xf numFmtId="0" fontId="0" fillId="0" borderId="0" xfId="0" applyFill="1" applyBorder="1" applyAlignment="1" applyProtection="1">
      <alignment horizontal="center" vertical="center" wrapText="1"/>
      <protection hidden="1"/>
    </xf>
    <xf numFmtId="1" fontId="0" fillId="0" borderId="0" xfId="0" applyNumberFormat="1" applyFill="1" applyBorder="1" applyAlignment="1" applyProtection="1">
      <alignment horizontal="center" vertical="center" wrapText="1"/>
      <protection hidden="1"/>
    </xf>
    <xf numFmtId="165" fontId="5"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166" fontId="5" fillId="0" borderId="2" xfId="3" applyNumberFormat="1" applyFont="1" applyBorder="1" applyAlignment="1" applyProtection="1">
      <alignment vertical="center"/>
      <protection hidden="1"/>
    </xf>
    <xf numFmtId="0" fontId="27" fillId="0" borderId="2" xfId="0" applyFont="1" applyBorder="1" applyAlignment="1" applyProtection="1">
      <alignment vertical="center"/>
      <protection hidden="1"/>
    </xf>
    <xf numFmtId="0" fontId="5" fillId="14" borderId="0" xfId="0" applyFont="1" applyFill="1" applyAlignment="1" applyProtection="1">
      <alignment vertical="center"/>
      <protection hidden="1"/>
    </xf>
    <xf numFmtId="0" fontId="28" fillId="14" borderId="0" xfId="0" applyFont="1" applyFill="1" applyAlignment="1" applyProtection="1">
      <alignment vertical="center"/>
      <protection hidden="1"/>
    </xf>
    <xf numFmtId="0" fontId="29" fillId="0" borderId="0" xfId="0" applyFont="1" applyAlignment="1" applyProtection="1">
      <alignment vertical="center"/>
      <protection hidden="1"/>
    </xf>
    <xf numFmtId="0" fontId="29"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0" fontId="29" fillId="0" borderId="0" xfId="0" applyFont="1" applyFill="1" applyBorder="1" applyAlignment="1" applyProtection="1">
      <alignment vertical="center"/>
      <protection hidden="1"/>
    </xf>
    <xf numFmtId="0" fontId="5" fillId="10" borderId="0" xfId="0" applyFont="1" applyFill="1" applyAlignment="1" applyProtection="1">
      <alignment vertical="center"/>
      <protection hidden="1"/>
    </xf>
    <xf numFmtId="0" fontId="14" fillId="8"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18" fillId="0" borderId="4" xfId="0" applyFont="1" applyBorder="1" applyAlignment="1" applyProtection="1">
      <alignment vertical="center"/>
      <protection hidden="1"/>
    </xf>
    <xf numFmtId="0" fontId="19" fillId="0" borderId="4" xfId="1" applyFont="1" applyFill="1" applyBorder="1" applyAlignment="1" applyProtection="1">
      <alignment vertical="center"/>
      <protection hidden="1"/>
    </xf>
    <xf numFmtId="6" fontId="5" fillId="0" borderId="3" xfId="0" applyNumberFormat="1" applyFont="1" applyFill="1" applyBorder="1" applyAlignment="1" applyProtection="1">
      <alignment vertical="center"/>
      <protection hidden="1"/>
    </xf>
    <xf numFmtId="6" fontId="5" fillId="0" borderId="4" xfId="0" applyNumberFormat="1" applyFont="1" applyFill="1" applyBorder="1" applyAlignment="1" applyProtection="1">
      <alignment vertical="center"/>
      <protection hidden="1"/>
    </xf>
    <xf numFmtId="0" fontId="14" fillId="9" borderId="0" xfId="0" applyFont="1" applyFill="1" applyAlignme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31" fillId="0" borderId="15" xfId="0" applyFont="1" applyBorder="1" applyAlignment="1" applyProtection="1">
      <alignment vertical="center"/>
      <protection hidden="1"/>
    </xf>
    <xf numFmtId="0" fontId="33" fillId="0" borderId="11" xfId="0" applyFont="1" applyBorder="1" applyAlignment="1" applyProtection="1">
      <alignment horizontal="center" vertical="center"/>
      <protection hidden="1"/>
    </xf>
    <xf numFmtId="166" fontId="33" fillId="0" borderId="11" xfId="0" applyNumberFormat="1" applyFont="1" applyBorder="1" applyAlignment="1" applyProtection="1">
      <alignment vertical="center"/>
      <protection hidden="1"/>
    </xf>
    <xf numFmtId="0" fontId="4"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Fill="1" applyAlignment="1" applyProtection="1">
      <alignment horizontal="left" vertical="center"/>
      <protection hidden="1"/>
    </xf>
    <xf numFmtId="0" fontId="4" fillId="0" borderId="0" xfId="0" applyFont="1" applyAlignment="1" applyProtection="1">
      <alignment horizontal="center" vertical="center"/>
      <protection hidden="1"/>
    </xf>
    <xf numFmtId="0" fontId="9" fillId="0" borderId="0" xfId="0" applyFont="1" applyBorder="1" applyAlignment="1" applyProtection="1">
      <alignment vertical="center"/>
      <protection hidden="1"/>
    </xf>
    <xf numFmtId="0" fontId="27" fillId="0" borderId="0" xfId="0" applyFont="1" applyBorder="1" applyAlignment="1" applyProtection="1">
      <alignment vertical="center"/>
      <protection hidden="1"/>
    </xf>
    <xf numFmtId="0" fontId="5" fillId="6" borderId="0" xfId="0" applyFont="1" applyFill="1" applyBorder="1" applyAlignment="1" applyProtection="1">
      <alignment vertical="center"/>
      <protection hidden="1"/>
    </xf>
    <xf numFmtId="0" fontId="5" fillId="0" borderId="16" xfId="0" applyFont="1" applyBorder="1" applyAlignment="1" applyProtection="1">
      <alignment vertical="center"/>
      <protection hidden="1"/>
    </xf>
    <xf numFmtId="0" fontId="4" fillId="0" borderId="0" xfId="0" applyFont="1" applyBorder="1" applyAlignment="1" applyProtection="1">
      <alignment vertical="center"/>
      <protection hidden="1"/>
    </xf>
    <xf numFmtId="0" fontId="5" fillId="6" borderId="16" xfId="0" applyFont="1" applyFill="1" applyBorder="1" applyAlignment="1" applyProtection="1">
      <alignment vertical="center"/>
      <protection hidden="1"/>
    </xf>
    <xf numFmtId="0" fontId="28" fillId="14" borderId="0" xfId="0" applyFont="1" applyFill="1" applyAlignment="1" applyProtection="1">
      <protection hidden="1"/>
    </xf>
    <xf numFmtId="0" fontId="35" fillId="14" borderId="0" xfId="0" applyFont="1" applyFill="1" applyAlignment="1" applyProtection="1">
      <protection hidden="1"/>
    </xf>
    <xf numFmtId="0" fontId="35" fillId="14" borderId="0" xfId="0" applyFont="1" applyFill="1" applyAlignment="1" applyProtection="1">
      <alignment vertical="center"/>
      <protection hidden="1"/>
    </xf>
    <xf numFmtId="165" fontId="36" fillId="15" borderId="1" xfId="0" applyNumberFormat="1" applyFont="1" applyFill="1" applyBorder="1" applyAlignment="1" applyProtection="1">
      <alignment vertical="center"/>
      <protection hidden="1"/>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center"/>
      <protection hidden="1"/>
    </xf>
    <xf numFmtId="1" fontId="0" fillId="0" borderId="0" xfId="0" applyNumberFormat="1" applyFill="1" applyBorder="1" applyAlignment="1" applyProtection="1">
      <alignment horizontal="center" vertical="center"/>
      <protection hidden="1"/>
    </xf>
    <xf numFmtId="1" fontId="0" fillId="0" borderId="10" xfId="0" applyNumberFormat="1" applyFill="1" applyBorder="1" applyAlignment="1" applyProtection="1">
      <alignment horizontal="center" vertical="center"/>
      <protection hidden="1"/>
    </xf>
    <xf numFmtId="0" fontId="4" fillId="6" borderId="0" xfId="0" applyFont="1" applyFill="1" applyAlignment="1" applyProtection="1">
      <alignment vertical="center"/>
      <protection hidden="1"/>
    </xf>
    <xf numFmtId="0" fontId="4" fillId="0" borderId="0" xfId="0" applyFont="1" applyFill="1" applyAlignment="1" applyProtection="1">
      <alignment vertical="center"/>
      <protection hidden="1"/>
    </xf>
    <xf numFmtId="0" fontId="0" fillId="0" borderId="2" xfId="0" applyBorder="1" applyAlignment="1" applyProtection="1">
      <alignment horizontal="center" vertical="center" wrapText="1"/>
      <protection hidden="1"/>
    </xf>
    <xf numFmtId="0" fontId="5" fillId="3" borderId="0" xfId="0" applyFont="1" applyFill="1" applyAlignment="1" applyProtection="1">
      <alignment horizontal="center" vertical="center"/>
      <protection hidden="1"/>
    </xf>
    <xf numFmtId="0" fontId="38" fillId="0" borderId="20" xfId="0" applyFont="1" applyBorder="1" applyAlignment="1" applyProtection="1">
      <alignment horizontal="left"/>
      <protection hidden="1"/>
    </xf>
    <xf numFmtId="0" fontId="38" fillId="0" borderId="11" xfId="0" applyFont="1" applyBorder="1" applyAlignment="1" applyProtection="1">
      <alignment horizontal="center" vertical="center"/>
      <protection hidden="1"/>
    </xf>
    <xf numFmtId="0" fontId="38" fillId="0" borderId="21" xfId="0" applyFont="1" applyBorder="1" applyAlignment="1" applyProtection="1">
      <alignment horizontal="center" vertical="center"/>
      <protection hidden="1"/>
    </xf>
    <xf numFmtId="0" fontId="38" fillId="0" borderId="20" xfId="0" applyFont="1" applyBorder="1" applyAlignment="1" applyProtection="1">
      <alignment vertical="center"/>
      <protection hidden="1"/>
    </xf>
    <xf numFmtId="166" fontId="39" fillId="0" borderId="11" xfId="0" applyNumberFormat="1" applyFont="1" applyBorder="1" applyAlignment="1" applyProtection="1">
      <alignment vertical="center"/>
      <protection hidden="1"/>
    </xf>
    <xf numFmtId="166" fontId="39" fillId="0" borderId="21" xfId="0" applyNumberFormat="1" applyFont="1" applyBorder="1" applyAlignment="1" applyProtection="1">
      <alignment vertical="center"/>
      <protection hidden="1"/>
    </xf>
    <xf numFmtId="0" fontId="38" fillId="0" borderId="22" xfId="0" applyFont="1" applyBorder="1" applyAlignment="1" applyProtection="1">
      <alignment vertical="center"/>
      <protection hidden="1"/>
    </xf>
    <xf numFmtId="0" fontId="9" fillId="3" borderId="0" xfId="0" applyFont="1" applyFill="1" applyAlignment="1" applyProtection="1">
      <alignment horizontal="left" vertical="center"/>
      <protection hidden="1"/>
    </xf>
    <xf numFmtId="0" fontId="9" fillId="3" borderId="0" xfId="0" applyFont="1" applyFill="1" applyAlignment="1" applyProtection="1">
      <alignment horizontal="center" vertical="center"/>
      <protection hidden="1"/>
    </xf>
    <xf numFmtId="0" fontId="9" fillId="3" borderId="0" xfId="0" applyFont="1" applyFill="1" applyAlignment="1" applyProtection="1">
      <alignment vertical="center"/>
      <protection hidden="1"/>
    </xf>
    <xf numFmtId="0" fontId="3" fillId="3" borderId="0" xfId="0" applyFont="1" applyFill="1" applyBorder="1" applyAlignment="1" applyProtection="1">
      <alignment vertical="center"/>
      <protection hidden="1"/>
    </xf>
    <xf numFmtId="6" fontId="5" fillId="0" borderId="5" xfId="0" applyNumberFormat="1" applyFont="1" applyFill="1" applyBorder="1" applyAlignment="1" applyProtection="1">
      <alignment vertical="center"/>
      <protection hidden="1"/>
    </xf>
    <xf numFmtId="1" fontId="39" fillId="0" borderId="21" xfId="0" applyNumberFormat="1" applyFont="1" applyBorder="1" applyAlignment="1" applyProtection="1">
      <alignment horizontal="center" vertical="center"/>
      <protection hidden="1"/>
    </xf>
    <xf numFmtId="166" fontId="39" fillId="0" borderId="2" xfId="0" applyNumberFormat="1" applyFont="1" applyBorder="1" applyAlignment="1" applyProtection="1">
      <alignment vertical="center"/>
      <protection hidden="1"/>
    </xf>
    <xf numFmtId="166" fontId="39" fillId="0" borderId="4" xfId="0" applyNumberFormat="1" applyFont="1" applyBorder="1" applyAlignment="1" applyProtection="1">
      <alignment vertical="center"/>
      <protection hidden="1"/>
    </xf>
    <xf numFmtId="166" fontId="39" fillId="0" borderId="24" xfId="0" applyNumberFormat="1" applyFont="1" applyBorder="1" applyAlignment="1" applyProtection="1">
      <alignment vertical="center"/>
      <protection hidden="1"/>
    </xf>
    <xf numFmtId="1" fontId="39" fillId="0" borderId="24" xfId="0" applyNumberFormat="1" applyFont="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Font="1" applyFill="1" applyAlignment="1" applyProtection="1">
      <alignment vertical="center"/>
      <protection hidden="1"/>
    </xf>
    <xf numFmtId="0" fontId="2" fillId="6" borderId="0" xfId="0" applyFont="1" applyFill="1" applyAlignment="1" applyProtection="1">
      <alignment vertical="center"/>
      <protection hidden="1"/>
    </xf>
    <xf numFmtId="0" fontId="5" fillId="3" borderId="0" xfId="0" applyFont="1" applyFill="1" applyAlignment="1" applyProtection="1">
      <alignment horizontal="center" vertical="center"/>
      <protection hidden="1"/>
    </xf>
    <xf numFmtId="1" fontId="5" fillId="0" borderId="0" xfId="0" applyNumberFormat="1" applyFont="1" applyAlignment="1" applyProtection="1">
      <alignment vertical="center"/>
      <protection hidden="1"/>
    </xf>
    <xf numFmtId="0" fontId="5" fillId="3" borderId="0" xfId="0"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9" fontId="0" fillId="0" borderId="14" xfId="2" applyFont="1" applyBorder="1" applyAlignment="1" applyProtection="1">
      <alignment horizontal="center" vertical="center"/>
      <protection hidden="1"/>
    </xf>
    <xf numFmtId="9" fontId="0" fillId="0" borderId="15" xfId="2" applyFont="1" applyBorder="1" applyAlignment="1" applyProtection="1">
      <alignment horizontal="center" vertical="center"/>
      <protection hidden="1"/>
    </xf>
    <xf numFmtId="1" fontId="0" fillId="0" borderId="14" xfId="2" applyNumberFormat="1" applyFont="1" applyBorder="1" applyAlignment="1" applyProtection="1">
      <alignment horizontal="center" vertical="center"/>
      <protection hidden="1"/>
    </xf>
    <xf numFmtId="1" fontId="0" fillId="0" borderId="15" xfId="2" applyNumberFormat="1" applyFont="1" applyBorder="1" applyAlignment="1" applyProtection="1">
      <alignment horizontal="center" vertical="center"/>
      <protection hidden="1"/>
    </xf>
    <xf numFmtId="0" fontId="41" fillId="3" borderId="0" xfId="0" applyFont="1" applyFill="1" applyAlignment="1" applyProtection="1">
      <alignment vertical="center"/>
      <protection hidden="1"/>
    </xf>
    <xf numFmtId="0" fontId="13" fillId="0" borderId="0" xfId="0" applyFont="1" applyAlignment="1" applyProtection="1">
      <alignment vertical="center"/>
      <protection hidden="1"/>
    </xf>
    <xf numFmtId="0" fontId="5" fillId="6" borderId="1" xfId="0" applyFont="1" applyFill="1" applyBorder="1" applyAlignment="1" applyProtection="1">
      <alignment horizontal="center" vertical="center" wrapText="1"/>
      <protection locked="0"/>
    </xf>
    <xf numFmtId="0" fontId="0" fillId="0" borderId="23" xfId="0" applyFill="1" applyBorder="1" applyAlignment="1" applyProtection="1">
      <alignment horizontal="left" vertical="center"/>
      <protection locked="0" hidden="1"/>
    </xf>
    <xf numFmtId="0" fontId="0" fillId="0" borderId="0" xfId="0" applyFill="1" applyBorder="1" applyAlignment="1" applyProtection="1">
      <alignment horizontal="left" vertical="center"/>
      <protection locked="0" hidden="1"/>
    </xf>
    <xf numFmtId="0" fontId="9" fillId="0" borderId="6"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38" fillId="0" borderId="17" xfId="0" applyFont="1" applyBorder="1" applyAlignment="1" applyProtection="1">
      <alignment horizontal="center" vertical="center"/>
      <protection hidden="1"/>
    </xf>
    <xf numFmtId="0" fontId="38" fillId="0" borderId="18" xfId="0" applyFont="1" applyBorder="1" applyAlignment="1" applyProtection="1">
      <alignment horizontal="center" vertical="center"/>
      <protection hidden="1"/>
    </xf>
    <xf numFmtId="0" fontId="38" fillId="0" borderId="19" xfId="0" applyFont="1" applyBorder="1" applyAlignment="1" applyProtection="1">
      <alignment horizontal="center" vertical="center"/>
      <protection hidden="1"/>
    </xf>
    <xf numFmtId="0" fontId="25" fillId="0" borderId="0" xfId="0" applyFont="1" applyAlignment="1" applyProtection="1">
      <alignment horizontal="center"/>
      <protection hidden="1"/>
    </xf>
    <xf numFmtId="0" fontId="0" fillId="0" borderId="3"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1" fillId="11" borderId="0" xfId="0" applyFont="1" applyFill="1" applyAlignment="1" applyProtection="1">
      <alignment horizontal="center" vertical="center"/>
      <protection hidden="1"/>
    </xf>
    <xf numFmtId="0" fontId="9" fillId="0" borderId="6" xfId="0" applyFont="1" applyBorder="1" applyAlignment="1" applyProtection="1">
      <alignment horizontal="center" vertical="center" wrapText="1"/>
      <protection hidden="1"/>
    </xf>
    <xf numFmtId="0" fontId="10" fillId="0" borderId="9" xfId="1" applyFont="1" applyBorder="1" applyAlignment="1" applyProtection="1">
      <alignment horizontal="center" vertical="center"/>
      <protection hidden="1"/>
    </xf>
    <xf numFmtId="0" fontId="10" fillId="0" borderId="10" xfId="1" applyFont="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0" fontId="30" fillId="0" borderId="5" xfId="0" applyFont="1" applyBorder="1" applyAlignment="1" applyProtection="1">
      <alignment horizontal="center" vertical="center"/>
      <protection hidden="1"/>
    </xf>
    <xf numFmtId="0" fontId="30" fillId="0" borderId="4" xfId="0" applyFont="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22" fillId="7" borderId="0" xfId="0" applyFont="1" applyFill="1" applyAlignment="1" applyProtection="1">
      <alignment horizontal="center" vertical="center"/>
      <protection hidden="1"/>
    </xf>
    <xf numFmtId="0" fontId="37" fillId="14" borderId="0" xfId="0" applyFont="1" applyFill="1" applyAlignment="1" applyProtection="1">
      <alignment horizontal="center" vertical="center"/>
      <protection hidden="1"/>
    </xf>
    <xf numFmtId="0" fontId="9"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9" fillId="3" borderId="0" xfId="0" applyFont="1" applyFill="1" applyAlignment="1" applyProtection="1">
      <alignment horizontal="left" vertical="center"/>
      <protection hidden="1"/>
    </xf>
    <xf numFmtId="0" fontId="9" fillId="3" borderId="25" xfId="0" applyFont="1" applyFill="1" applyBorder="1" applyAlignment="1" applyProtection="1">
      <alignment horizontal="left" vertical="center"/>
      <protection hidden="1"/>
    </xf>
  </cellXfs>
  <cellStyles count="18">
    <cellStyle name="Currency" xfId="3"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Hyperlink" xfId="1" builtinId="8"/>
    <cellStyle name="Normal" xfId="0" builtinId="0"/>
    <cellStyle name="Percent" xfId="2" builtinId="5"/>
  </cellStyles>
  <dxfs count="0"/>
  <tableStyles count="0" defaultTableStyle="TableStyleMedium9" defaultPivotStyle="PivotStyleLight16"/>
  <colors>
    <mruColors>
      <color rgb="FF99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536376</xdr:colOff>
      <xdr:row>1</xdr:row>
      <xdr:rowOff>45473</xdr:rowOff>
    </xdr:from>
    <xdr:to>
      <xdr:col>14</xdr:col>
      <xdr:colOff>1760783</xdr:colOff>
      <xdr:row>2</xdr:row>
      <xdr:rowOff>256855</xdr:rowOff>
    </xdr:to>
    <xdr:pic>
      <xdr:nvPicPr>
        <xdr:cNvPr id="2" name="Picture 1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7387" y="373675"/>
          <a:ext cx="2959455" cy="939135"/>
        </a:xfrm>
        <a:prstGeom prst="rect">
          <a:avLst/>
        </a:prstGeom>
        <a:solidFill>
          <a:srgbClr val="FFFFFF"/>
        </a:solidFill>
        <a:ln w="12700">
          <a:solidFill>
            <a:srgbClr val="000000"/>
          </a:solidFill>
          <a:miter lim="800000"/>
          <a:headEnd/>
          <a:tailEnd/>
        </a:ln>
      </xdr:spPr>
    </xdr:pic>
    <xdr:clientData/>
  </xdr:twoCellAnchor>
  <xdr:twoCellAnchor editAs="oneCell">
    <xdr:from>
      <xdr:col>1</xdr:col>
      <xdr:colOff>45157</xdr:colOff>
      <xdr:row>1</xdr:row>
      <xdr:rowOff>70872</xdr:rowOff>
    </xdr:from>
    <xdr:to>
      <xdr:col>1</xdr:col>
      <xdr:colOff>860777</xdr:colOff>
      <xdr:row>2</xdr:row>
      <xdr:rowOff>170049</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2910" y="399074"/>
          <a:ext cx="815620" cy="826930"/>
        </a:xfrm>
        <a:prstGeom prst="rect">
          <a:avLst/>
        </a:prstGeom>
      </xdr:spPr>
    </xdr:pic>
    <xdr:clientData/>
  </xdr:twoCellAnchor>
  <xdr:twoCellAnchor editAs="oneCell">
    <xdr:from>
      <xdr:col>1</xdr:col>
      <xdr:colOff>156966</xdr:colOff>
      <xdr:row>47</xdr:row>
      <xdr:rowOff>142353</xdr:rowOff>
    </xdr:from>
    <xdr:to>
      <xdr:col>2</xdr:col>
      <xdr:colOff>199775</xdr:colOff>
      <xdr:row>50</xdr:row>
      <xdr:rowOff>577492</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1055955" y="10487859"/>
          <a:ext cx="2383033" cy="11771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4" Type="http://schemas.openxmlformats.org/officeDocument/2006/relationships/drawing" Target="../drawings/drawing1.xml"/><Relationship Id="rId5" Type="http://schemas.openxmlformats.org/officeDocument/2006/relationships/vmlDrawing" Target="../drawings/vmlDrawing1.vml"/><Relationship Id="rId6" Type="http://schemas.openxmlformats.org/officeDocument/2006/relationships/comments" Target="../comments1.xml"/><Relationship Id="rId1" Type="http://schemas.openxmlformats.org/officeDocument/2006/relationships/hyperlink" Target="http://www.seai.ie/Publications/Statistics_Publications/Fuel_Cost_Comparison/Domestic-Fuel-Cost-Comparisons.pdf" TargetMode="External"/><Relationship Id="rId2" Type="http://schemas.openxmlformats.org/officeDocument/2006/relationships/hyperlink" Target="http://www.citizensinformation.ie/en/environment/water_services/water_charge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97"/>
  <sheetViews>
    <sheetView showGridLines="0" tabSelected="1" zoomScale="90" zoomScaleNormal="90" zoomScalePageLayoutView="90" workbookViewId="0">
      <selection activeCell="G46" sqref="G46"/>
    </sheetView>
  </sheetViews>
  <sheetFormatPr baseColWidth="10" defaultColWidth="8.83203125" defaultRowHeight="16" x14ac:dyDescent="0.2"/>
  <cols>
    <col min="1" max="1" width="11.83203125" style="2" customWidth="1"/>
    <col min="2" max="2" width="30.6640625" style="2" customWidth="1"/>
    <col min="3" max="3" width="7.1640625" style="2" bestFit="1" customWidth="1"/>
    <col min="4" max="4" width="13.33203125" style="2" customWidth="1"/>
    <col min="5" max="5" width="2.5" style="2" customWidth="1"/>
    <col min="6" max="6" width="28" style="2" customWidth="1"/>
    <col min="7" max="7" width="11.5" style="2" customWidth="1"/>
    <col min="8" max="8" width="12" style="2" customWidth="1"/>
    <col min="9" max="9" width="12.5" style="2" customWidth="1"/>
    <col min="10" max="10" width="14.1640625" style="2" customWidth="1"/>
    <col min="11" max="11" width="14" style="2" customWidth="1"/>
    <col min="12" max="12" width="11.83203125" style="2" customWidth="1"/>
    <col min="13" max="13" width="13" style="2" customWidth="1"/>
    <col min="14" max="14" width="9.83203125" style="2" customWidth="1"/>
    <col min="15" max="15" width="25.83203125" style="2" customWidth="1"/>
    <col min="16" max="16" width="8.83203125" style="2"/>
    <col min="17" max="19" width="1.1640625" style="2" customWidth="1"/>
    <col min="20" max="20" width="29.5" style="2" bestFit="1" customWidth="1"/>
    <col min="21" max="21" width="7.1640625" style="2" bestFit="1" customWidth="1"/>
    <col min="22" max="22" width="51.1640625" style="2" customWidth="1"/>
    <col min="23" max="23" width="8.83203125" style="2"/>
    <col min="24" max="24" width="16.5" style="2" customWidth="1"/>
    <col min="25" max="25" width="9.5" style="2" bestFit="1" customWidth="1"/>
    <col min="26" max="26" width="8.33203125" style="2" customWidth="1"/>
    <col min="27" max="27" width="9.33203125" style="2" customWidth="1"/>
    <col min="28" max="30" width="10.6640625" style="2" customWidth="1"/>
    <col min="31" max="31" width="10.1640625" style="2" customWidth="1"/>
    <col min="32" max="32" width="8.83203125" style="2"/>
    <col min="33" max="33" width="254.1640625" style="2" customWidth="1"/>
    <col min="34" max="44" width="0.5" style="2" customWidth="1"/>
    <col min="45" max="16384" width="8.83203125" style="2"/>
  </cols>
  <sheetData>
    <row r="1" spans="2:46" ht="26" x14ac:dyDescent="0.3">
      <c r="B1" s="155" t="s">
        <v>21</v>
      </c>
      <c r="C1" s="155"/>
      <c r="D1" s="155"/>
      <c r="E1" s="155"/>
      <c r="F1" s="155"/>
      <c r="G1" s="155"/>
      <c r="H1" s="155"/>
      <c r="I1" s="155"/>
      <c r="J1" s="155"/>
      <c r="K1" s="155"/>
      <c r="L1" s="155"/>
      <c r="M1" s="155"/>
      <c r="N1" s="155"/>
      <c r="O1" s="155"/>
      <c r="P1" s="155"/>
      <c r="T1" s="151" t="s">
        <v>71</v>
      </c>
      <c r="U1" s="151"/>
      <c r="V1" s="151"/>
      <c r="W1" s="151"/>
      <c r="X1" s="151"/>
      <c r="Y1" s="151"/>
      <c r="Z1" s="151"/>
      <c r="AA1" s="151"/>
      <c r="AB1" s="151"/>
      <c r="AC1" s="151"/>
      <c r="AD1" s="151"/>
      <c r="AE1" s="151"/>
    </row>
    <row r="2" spans="2:46" ht="57" customHeight="1" x14ac:dyDescent="0.2">
      <c r="B2" s="156" t="s">
        <v>85</v>
      </c>
      <c r="C2" s="146"/>
      <c r="D2" s="146"/>
      <c r="E2" s="146"/>
      <c r="F2" s="146"/>
      <c r="G2" s="146"/>
      <c r="H2" s="146"/>
      <c r="I2" s="146"/>
      <c r="J2" s="146"/>
      <c r="K2" s="146"/>
      <c r="L2" s="146"/>
      <c r="M2" s="146"/>
      <c r="N2" s="3"/>
      <c r="O2" s="3"/>
      <c r="P2" s="4"/>
      <c r="T2" s="152" t="s">
        <v>45</v>
      </c>
      <c r="U2" s="153"/>
      <c r="V2" s="154"/>
      <c r="W2" s="55"/>
      <c r="X2" s="56" t="s">
        <v>60</v>
      </c>
      <c r="Y2" s="56" t="s">
        <v>61</v>
      </c>
      <c r="Z2" s="56" t="s">
        <v>62</v>
      </c>
      <c r="AA2" s="56" t="s">
        <v>63</v>
      </c>
      <c r="AB2" s="110" t="s">
        <v>64</v>
      </c>
      <c r="AC2" s="110" t="s">
        <v>86</v>
      </c>
      <c r="AD2" s="110" t="s">
        <v>87</v>
      </c>
      <c r="AE2" s="110" t="s">
        <v>65</v>
      </c>
      <c r="AH2" s="159"/>
      <c r="AI2" s="160"/>
      <c r="AJ2" s="160"/>
      <c r="AK2" s="160"/>
      <c r="AL2" s="160"/>
      <c r="AM2" s="161"/>
      <c r="AN2" s="85">
        <v>1</v>
      </c>
      <c r="AO2" s="91">
        <v>55</v>
      </c>
      <c r="AP2" s="104">
        <f>IFERROR(VLOOKUP(#REF!,AN2:AO6,2,TRUE),0)</f>
        <v>0</v>
      </c>
      <c r="AT2" s="90"/>
    </row>
    <row r="3" spans="2:46" ht="22" customHeight="1" x14ac:dyDescent="0.2">
      <c r="B3" s="157" t="s">
        <v>0</v>
      </c>
      <c r="C3" s="158"/>
      <c r="D3" s="158"/>
      <c r="E3" s="158"/>
      <c r="F3" s="158"/>
      <c r="G3" s="158"/>
      <c r="H3" s="158"/>
      <c r="I3" s="158"/>
      <c r="J3" s="158"/>
      <c r="K3" s="158"/>
      <c r="L3" s="158"/>
      <c r="M3" s="158"/>
      <c r="N3" s="6"/>
      <c r="O3" s="6"/>
      <c r="P3" s="7"/>
      <c r="T3" s="57" t="s">
        <v>38</v>
      </c>
      <c r="U3" s="57">
        <v>4.9299999999999997E-2</v>
      </c>
      <c r="V3" s="57" t="s">
        <v>52</v>
      </c>
      <c r="W3" s="55"/>
      <c r="X3" s="57">
        <v>0.25</v>
      </c>
      <c r="Y3" s="58">
        <v>232.5327777777778</v>
      </c>
      <c r="Z3" s="58">
        <v>232.5327777777778</v>
      </c>
      <c r="AA3" s="58">
        <v>0</v>
      </c>
      <c r="AB3" s="59">
        <v>1</v>
      </c>
      <c r="AC3" s="138">
        <f>Y3</f>
        <v>232.5327777777778</v>
      </c>
      <c r="AD3" s="138">
        <f>Y3-AC3</f>
        <v>0</v>
      </c>
      <c r="AE3" s="136">
        <v>1</v>
      </c>
      <c r="AH3" s="87" t="s">
        <v>77</v>
      </c>
      <c r="AI3" s="88">
        <v>55</v>
      </c>
      <c r="AJ3" s="88">
        <v>90</v>
      </c>
      <c r="AK3" s="88">
        <v>120</v>
      </c>
      <c r="AL3" s="88">
        <v>150</v>
      </c>
      <c r="AM3" s="88">
        <v>175</v>
      </c>
      <c r="AN3" s="85">
        <v>2</v>
      </c>
      <c r="AO3" s="91">
        <v>90</v>
      </c>
    </row>
    <row r="4" spans="2:46" ht="12" customHeight="1" x14ac:dyDescent="0.2">
      <c r="B4" s="8"/>
      <c r="C4" s="9"/>
      <c r="D4" s="9"/>
      <c r="E4" s="9"/>
      <c r="F4" s="9"/>
      <c r="G4" s="9"/>
      <c r="H4" s="9"/>
      <c r="I4" s="9"/>
      <c r="J4" s="9"/>
      <c r="K4" s="9"/>
      <c r="L4" s="9"/>
      <c r="M4" s="9"/>
      <c r="N4" s="9"/>
      <c r="O4" s="9"/>
      <c r="P4" s="9"/>
      <c r="T4" s="57" t="s">
        <v>39</v>
      </c>
      <c r="U4" s="57">
        <v>8.5999999999999993E-2</v>
      </c>
      <c r="V4" s="57" t="s">
        <v>49</v>
      </c>
      <c r="W4" s="55"/>
      <c r="X4" s="57">
        <v>0.5</v>
      </c>
      <c r="Y4" s="58">
        <v>465.06555555555559</v>
      </c>
      <c r="Z4" s="58">
        <v>463.32216666666665</v>
      </c>
      <c r="AA4" s="58">
        <v>1.7433888888888944</v>
      </c>
      <c r="AB4" s="59">
        <v>0.99625130507288084</v>
      </c>
      <c r="AC4" s="138">
        <f t="shared" ref="AC4:AC9" si="0">Y4</f>
        <v>465.06555555555559</v>
      </c>
      <c r="AD4" s="138">
        <f t="shared" ref="AD4:AD14" si="1">Y4-AC4</f>
        <v>0</v>
      </c>
      <c r="AE4" s="136">
        <v>1</v>
      </c>
      <c r="AH4" s="87" t="s">
        <v>73</v>
      </c>
      <c r="AI4" s="89">
        <v>759</v>
      </c>
      <c r="AJ4" s="89">
        <v>1082</v>
      </c>
      <c r="AK4" s="89">
        <v>1405</v>
      </c>
      <c r="AL4" s="89">
        <v>1671</v>
      </c>
      <c r="AM4" s="89">
        <v>1888</v>
      </c>
      <c r="AN4" s="86">
        <v>3</v>
      </c>
      <c r="AO4" s="92">
        <v>120</v>
      </c>
    </row>
    <row r="5" spans="2:46" ht="21" x14ac:dyDescent="0.2">
      <c r="B5" s="165" t="s">
        <v>18</v>
      </c>
      <c r="C5" s="165"/>
      <c r="D5" s="165"/>
      <c r="E5" s="165"/>
      <c r="F5" s="165"/>
      <c r="G5" s="165"/>
      <c r="H5" s="165"/>
      <c r="I5" s="165"/>
      <c r="J5" s="165"/>
      <c r="K5" s="165"/>
      <c r="L5" s="165"/>
      <c r="M5" s="165"/>
      <c r="N5" s="165"/>
      <c r="O5" s="165"/>
      <c r="P5" s="165"/>
      <c r="T5" s="57" t="s">
        <v>40</v>
      </c>
      <c r="U5" s="57">
        <v>8.8599999999999998E-2</v>
      </c>
      <c r="V5" s="57" t="s">
        <v>51</v>
      </c>
      <c r="W5" s="55"/>
      <c r="X5" s="57">
        <v>0.75</v>
      </c>
      <c r="Y5" s="58">
        <v>697.59833333333347</v>
      </c>
      <c r="Z5" s="58">
        <v>669.51066666666668</v>
      </c>
      <c r="AA5" s="58">
        <v>28.087666666666689</v>
      </c>
      <c r="AB5" s="59">
        <v>0.95973662016585459</v>
      </c>
      <c r="AC5" s="138">
        <f t="shared" si="0"/>
        <v>697.59833333333347</v>
      </c>
      <c r="AD5" s="138">
        <f t="shared" si="1"/>
        <v>0</v>
      </c>
      <c r="AE5" s="136">
        <v>1</v>
      </c>
      <c r="AH5" s="87" t="s">
        <v>74</v>
      </c>
      <c r="AI5" s="89">
        <v>486</v>
      </c>
      <c r="AJ5" s="89">
        <v>665</v>
      </c>
      <c r="AK5" s="89">
        <v>913</v>
      </c>
      <c r="AL5" s="89">
        <v>1080</v>
      </c>
      <c r="AM5" s="89">
        <v>1223</v>
      </c>
      <c r="AN5" s="85">
        <v>4</v>
      </c>
      <c r="AO5" s="91">
        <v>15</v>
      </c>
    </row>
    <row r="6" spans="2:46" ht="18" thickBot="1" x14ac:dyDescent="0.25">
      <c r="B6" s="162"/>
      <c r="C6" s="162"/>
      <c r="D6" s="162"/>
      <c r="E6" s="162"/>
      <c r="F6" s="162"/>
      <c r="G6" s="162"/>
      <c r="H6" s="162"/>
      <c r="I6" s="162"/>
      <c r="J6" s="162"/>
      <c r="K6" s="162"/>
      <c r="L6" s="162"/>
      <c r="M6" s="162"/>
      <c r="N6" s="162"/>
      <c r="O6" s="162"/>
      <c r="P6" s="162"/>
      <c r="T6" s="57" t="s">
        <v>57</v>
      </c>
      <c r="U6" s="57">
        <v>0.11570000000000001</v>
      </c>
      <c r="V6" s="57" t="s">
        <v>42</v>
      </c>
      <c r="W6" s="55"/>
      <c r="X6" s="57">
        <v>1</v>
      </c>
      <c r="Y6" s="58">
        <v>930.13111111111118</v>
      </c>
      <c r="Z6" s="58">
        <v>848.5378333333332</v>
      </c>
      <c r="AA6" s="58">
        <v>81.593277777777871</v>
      </c>
      <c r="AB6" s="59">
        <v>0.91227765978034137</v>
      </c>
      <c r="AC6" s="138">
        <f t="shared" si="0"/>
        <v>930.13111111111118</v>
      </c>
      <c r="AD6" s="138">
        <f t="shared" si="1"/>
        <v>0</v>
      </c>
      <c r="AE6" s="136">
        <v>1</v>
      </c>
      <c r="AH6" s="87" t="s">
        <v>76</v>
      </c>
      <c r="AI6" s="89">
        <v>212</v>
      </c>
      <c r="AJ6" s="89">
        <v>249</v>
      </c>
      <c r="AK6" s="89">
        <v>420</v>
      </c>
      <c r="AL6" s="89">
        <v>489</v>
      </c>
      <c r="AM6" s="89">
        <v>558</v>
      </c>
      <c r="AN6" s="93" t="s">
        <v>72</v>
      </c>
      <c r="AO6" s="91">
        <v>175</v>
      </c>
    </row>
    <row r="7" spans="2:46" ht="20" thickBot="1" x14ac:dyDescent="0.25">
      <c r="B7" s="119" t="s">
        <v>58</v>
      </c>
      <c r="C7" s="54"/>
      <c r="D7" s="54"/>
      <c r="E7" s="54"/>
      <c r="F7" s="54"/>
      <c r="G7" s="11">
        <v>0</v>
      </c>
      <c r="H7" s="54" t="s">
        <v>69</v>
      </c>
      <c r="I7" s="54"/>
      <c r="J7" s="54"/>
      <c r="K7" s="111"/>
      <c r="L7" s="9"/>
      <c r="M7" s="9"/>
      <c r="N7" s="9"/>
      <c r="O7" s="9"/>
      <c r="P7" s="54"/>
      <c r="T7" s="57" t="s">
        <v>56</v>
      </c>
      <c r="U7" s="57">
        <v>0.17230000000000001</v>
      </c>
      <c r="V7" s="57"/>
      <c r="W7" s="55"/>
      <c r="X7" s="57">
        <v>1.25</v>
      </c>
      <c r="Y7" s="58">
        <v>1162.663888888889</v>
      </c>
      <c r="Z7" s="58">
        <v>995.57013888888889</v>
      </c>
      <c r="AA7" s="58">
        <v>167.04888888888902</v>
      </c>
      <c r="AB7" s="59">
        <v>0.8562837019392725</v>
      </c>
      <c r="AC7" s="138">
        <f t="shared" si="0"/>
        <v>1162.663888888889</v>
      </c>
      <c r="AD7" s="138">
        <f t="shared" si="1"/>
        <v>0</v>
      </c>
      <c r="AE7" s="136">
        <v>1</v>
      </c>
    </row>
    <row r="8" spans="2:46" ht="19" x14ac:dyDescent="0.2">
      <c r="B8" s="54"/>
      <c r="C8" s="54"/>
      <c r="D8" s="54"/>
      <c r="E8" s="54"/>
      <c r="F8" s="54"/>
      <c r="G8" s="54"/>
      <c r="H8" s="54"/>
      <c r="I8" s="54"/>
      <c r="J8" s="54"/>
      <c r="K8" s="111"/>
      <c r="L8" s="54"/>
      <c r="M8" s="54"/>
      <c r="N8" s="54"/>
      <c r="O8" s="54"/>
      <c r="P8" s="54"/>
      <c r="T8" s="57" t="s">
        <v>55</v>
      </c>
      <c r="U8" s="57">
        <v>0.1</v>
      </c>
      <c r="V8" s="57" t="s">
        <v>50</v>
      </c>
      <c r="W8" s="55"/>
      <c r="X8" s="57">
        <v>1.5</v>
      </c>
      <c r="Y8" s="58">
        <v>1395.1966666666669</v>
      </c>
      <c r="Z8" s="58">
        <v>1109.0476666666664</v>
      </c>
      <c r="AA8" s="58">
        <v>285.60083333333364</v>
      </c>
      <c r="AB8" s="59">
        <v>0.79490418316175226</v>
      </c>
      <c r="AC8" s="138">
        <f t="shared" si="0"/>
        <v>1395.1966666666669</v>
      </c>
      <c r="AD8" s="138">
        <f t="shared" si="1"/>
        <v>0</v>
      </c>
      <c r="AE8" s="136">
        <v>1</v>
      </c>
      <c r="AH8" s="94"/>
      <c r="AI8" s="145" t="s">
        <v>75</v>
      </c>
      <c r="AJ8" s="146"/>
      <c r="AK8" s="146"/>
      <c r="AL8" s="146">
        <v>55</v>
      </c>
      <c r="AM8" s="146"/>
      <c r="AN8" s="147"/>
    </row>
    <row r="9" spans="2:46" ht="13" customHeight="1" x14ac:dyDescent="0.2">
      <c r="B9" s="13"/>
      <c r="C9" s="13"/>
      <c r="D9" s="13"/>
      <c r="E9" s="13"/>
      <c r="F9" s="13"/>
      <c r="G9" s="13"/>
      <c r="H9" s="13"/>
      <c r="I9" s="13"/>
      <c r="J9" s="13"/>
      <c r="K9" s="13"/>
      <c r="L9" s="13"/>
      <c r="M9" s="13"/>
      <c r="N9" s="13"/>
      <c r="O9" s="13"/>
      <c r="P9" s="13"/>
      <c r="T9" s="57" t="s">
        <v>70</v>
      </c>
      <c r="U9" s="57">
        <v>6.0300000000000006E-2</v>
      </c>
      <c r="V9" s="57" t="s">
        <v>49</v>
      </c>
      <c r="W9" s="55"/>
      <c r="X9" s="57">
        <v>1.75</v>
      </c>
      <c r="Y9" s="58">
        <v>1627.7294444444442</v>
      </c>
      <c r="Z9" s="58">
        <v>1197.9061944444443</v>
      </c>
      <c r="AA9" s="58">
        <v>428.95122222222255</v>
      </c>
      <c r="AB9" s="59">
        <v>0.73593692031128566</v>
      </c>
      <c r="AC9" s="138">
        <f t="shared" si="0"/>
        <v>1627.7294444444442</v>
      </c>
      <c r="AD9" s="138">
        <f t="shared" si="1"/>
        <v>0</v>
      </c>
      <c r="AE9" s="136">
        <v>1</v>
      </c>
      <c r="AH9" s="95"/>
      <c r="AI9" s="69">
        <v>759</v>
      </c>
      <c r="AJ9" s="70" t="s">
        <v>76</v>
      </c>
      <c r="AK9" s="5"/>
      <c r="AL9" s="5"/>
      <c r="AM9" s="98"/>
      <c r="AN9" s="97"/>
      <c r="AO9" s="105" t="s">
        <v>79</v>
      </c>
      <c r="AR9" s="90" t="s">
        <v>79</v>
      </c>
    </row>
    <row r="10" spans="2:46" ht="18" thickBot="1" x14ac:dyDescent="0.25">
      <c r="B10" s="54"/>
      <c r="C10" s="54"/>
      <c r="D10" s="54"/>
      <c r="E10" s="54"/>
      <c r="F10" s="54"/>
      <c r="G10" s="54"/>
      <c r="H10" s="54"/>
      <c r="I10" s="54"/>
      <c r="J10" s="54"/>
      <c r="K10" s="111"/>
      <c r="L10" s="54"/>
      <c r="M10" s="54"/>
      <c r="N10" s="54"/>
      <c r="O10" s="54"/>
      <c r="P10" s="54"/>
      <c r="T10" s="57" t="s">
        <v>41</v>
      </c>
      <c r="U10" s="57">
        <v>5.1100000000000007E-2</v>
      </c>
      <c r="V10" s="57" t="s">
        <v>48</v>
      </c>
      <c r="W10" s="55"/>
      <c r="X10" s="57">
        <v>2</v>
      </c>
      <c r="Y10" s="58">
        <v>1860.2622222222224</v>
      </c>
      <c r="Z10" s="58">
        <v>1236.7157888888883</v>
      </c>
      <c r="AA10" s="58">
        <v>621.39383333333399</v>
      </c>
      <c r="AB10" s="59">
        <v>0.66480723745039494</v>
      </c>
      <c r="AC10" s="138">
        <f>Y10*AE10</f>
        <v>1836.0788133333335</v>
      </c>
      <c r="AD10" s="138">
        <f t="shared" si="1"/>
        <v>24.183408888888835</v>
      </c>
      <c r="AE10" s="136">
        <v>0.98699999999999999</v>
      </c>
      <c r="AH10" s="5"/>
      <c r="AI10" s="69">
        <v>486</v>
      </c>
      <c r="AJ10" s="70" t="s">
        <v>74</v>
      </c>
      <c r="AK10" s="106"/>
      <c r="AL10" s="96"/>
      <c r="AM10" s="5" t="str">
        <f>IF(AND($O$50&gt;AI10),"Quality level 1",IF(AND($O$50&lt;=AI10,$O$50&gt;AI11),"Quality level 2",IF(AND($O$50&lt;=AI11),"Quality level 3")))</f>
        <v>Quality level 2</v>
      </c>
      <c r="AN10" s="99"/>
      <c r="AO10" s="105" t="s">
        <v>79</v>
      </c>
      <c r="AR10" s="90" t="s">
        <v>79</v>
      </c>
    </row>
    <row r="11" spans="2:46" s="14" customFormat="1" ht="13" customHeight="1" thickBot="1" x14ac:dyDescent="0.25">
      <c r="B11" s="119" t="s">
        <v>37</v>
      </c>
      <c r="C11" s="54"/>
      <c r="D11" s="54"/>
      <c r="E11" s="54"/>
      <c r="F11" s="163" t="s">
        <v>67</v>
      </c>
      <c r="G11" s="164"/>
      <c r="H11" s="54"/>
      <c r="I11" s="54"/>
      <c r="J11" s="54"/>
      <c r="K11" s="111"/>
      <c r="L11" s="54"/>
      <c r="M11" s="54"/>
      <c r="N11" s="54"/>
      <c r="O11" s="54"/>
      <c r="P11" s="54"/>
      <c r="T11" s="57" t="s">
        <v>46</v>
      </c>
      <c r="U11" s="57">
        <v>5.6300000000000003E-2</v>
      </c>
      <c r="V11" s="57" t="s">
        <v>47</v>
      </c>
      <c r="W11" s="55"/>
      <c r="X11" s="57">
        <v>2.25</v>
      </c>
      <c r="Y11" s="58">
        <v>2092.7950000000001</v>
      </c>
      <c r="Z11" s="58">
        <v>1253.9171499999993</v>
      </c>
      <c r="AA11" s="58">
        <v>834.9265000000006</v>
      </c>
      <c r="AB11" s="59">
        <v>0.59915909107198706</v>
      </c>
      <c r="AC11" s="138">
        <f t="shared" ref="AC11:AC14" si="2">Y11*AE11</f>
        <v>2025.82556</v>
      </c>
      <c r="AD11" s="138">
        <f t="shared" si="1"/>
        <v>66.969440000000077</v>
      </c>
      <c r="AE11" s="136">
        <v>0.96799999999999997</v>
      </c>
      <c r="AH11" s="96"/>
      <c r="AI11" s="69">
        <v>212</v>
      </c>
      <c r="AJ11" s="70" t="s">
        <v>73</v>
      </c>
      <c r="AK11" s="6"/>
      <c r="AL11" s="6"/>
      <c r="AM11" s="6"/>
      <c r="AN11" s="7"/>
      <c r="AO11" s="131" t="s">
        <v>79</v>
      </c>
      <c r="AR11" s="108" t="s">
        <v>79</v>
      </c>
    </row>
    <row r="12" spans="2:46" ht="17" thickBot="1" x14ac:dyDescent="0.25">
      <c r="B12" s="120"/>
      <c r="C12" s="54"/>
      <c r="D12" s="54"/>
      <c r="E12" s="54"/>
      <c r="F12" s="54"/>
      <c r="G12" s="54"/>
      <c r="H12" s="54"/>
      <c r="I12" s="54"/>
      <c r="J12" s="54"/>
      <c r="K12" s="111"/>
      <c r="L12" s="54"/>
      <c r="M12" s="54"/>
      <c r="N12" s="54"/>
      <c r="O12" s="54"/>
      <c r="P12" s="54"/>
      <c r="T12" s="60" t="s">
        <v>67</v>
      </c>
      <c r="U12" s="60">
        <v>0.21129999999999999</v>
      </c>
      <c r="V12" s="60" t="s">
        <v>68</v>
      </c>
      <c r="W12" s="55"/>
      <c r="X12" s="57">
        <v>2.5</v>
      </c>
      <c r="Y12" s="58">
        <v>2325.327777777778</v>
      </c>
      <c r="Z12" s="58">
        <v>1263.4897777777774</v>
      </c>
      <c r="AA12" s="58">
        <v>1057.0446111111119</v>
      </c>
      <c r="AB12" s="59">
        <v>0.54335986085593646</v>
      </c>
      <c r="AC12" s="138">
        <f t="shared" si="2"/>
        <v>2146.277538888889</v>
      </c>
      <c r="AD12" s="138">
        <f t="shared" si="1"/>
        <v>179.050238888889</v>
      </c>
      <c r="AE12" s="136">
        <v>0.92300000000000004</v>
      </c>
      <c r="AH12" s="5"/>
      <c r="AJ12" s="104"/>
      <c r="AK12" s="104"/>
    </row>
    <row r="13" spans="2:46" ht="20" thickBot="1" x14ac:dyDescent="0.25">
      <c r="B13" s="121" t="s">
        <v>43</v>
      </c>
      <c r="C13" s="9"/>
      <c r="D13" s="9"/>
      <c r="E13" s="9"/>
      <c r="F13" s="9"/>
      <c r="G13" s="11">
        <v>0</v>
      </c>
      <c r="H13" s="9" t="s">
        <v>5</v>
      </c>
      <c r="I13" s="9" t="s">
        <v>4</v>
      </c>
      <c r="J13" s="15"/>
      <c r="K13" s="15"/>
      <c r="L13" s="16">
        <f>VLOOKUP(F11,Calculator!T3:U12,2,0)</f>
        <v>0.21129999999999999</v>
      </c>
      <c r="M13" s="17" t="s">
        <v>7</v>
      </c>
      <c r="N13" s="15"/>
      <c r="O13" s="18">
        <f>G13*L13</f>
        <v>0</v>
      </c>
      <c r="P13" s="9"/>
      <c r="T13" s="61"/>
      <c r="U13" s="61"/>
      <c r="V13" s="61"/>
      <c r="W13" s="61"/>
      <c r="X13" s="57">
        <v>2.75</v>
      </c>
      <c r="Y13" s="58">
        <v>2557.8605555555559</v>
      </c>
      <c r="Z13" s="58">
        <v>1243.9970944444437</v>
      </c>
      <c r="AA13" s="58">
        <v>1306.4940555555561</v>
      </c>
      <c r="AB13" s="59">
        <v>0.48634281166834487</v>
      </c>
      <c r="AC13" s="138">
        <f t="shared" si="2"/>
        <v>2227.2772222222229</v>
      </c>
      <c r="AD13" s="138">
        <f t="shared" si="1"/>
        <v>330.58333333333303</v>
      </c>
      <c r="AE13" s="136">
        <v>0.87075787512524039</v>
      </c>
      <c r="AH13" s="5"/>
      <c r="AI13" s="145" t="s">
        <v>75</v>
      </c>
      <c r="AJ13" s="146"/>
      <c r="AK13" s="146"/>
      <c r="AL13" s="146">
        <v>90</v>
      </c>
      <c r="AM13" s="146"/>
      <c r="AN13" s="147"/>
    </row>
    <row r="14" spans="2:46" ht="17" x14ac:dyDescent="0.2">
      <c r="B14" s="162"/>
      <c r="C14" s="162"/>
      <c r="D14" s="162"/>
      <c r="E14" s="162"/>
      <c r="F14" s="162"/>
      <c r="G14" s="162"/>
      <c r="H14" s="162"/>
      <c r="I14" s="162"/>
      <c r="J14" s="162"/>
      <c r="K14" s="162"/>
      <c r="L14" s="162"/>
      <c r="M14" s="162"/>
      <c r="N14" s="162"/>
      <c r="O14" s="162"/>
      <c r="P14" s="162"/>
      <c r="T14" s="61"/>
      <c r="U14" s="61"/>
      <c r="V14" s="61"/>
      <c r="W14" s="61"/>
      <c r="X14" s="60">
        <v>3</v>
      </c>
      <c r="Y14" s="62">
        <v>2790.3933333333339</v>
      </c>
      <c r="Z14" s="62">
        <v>1228.2622333333327</v>
      </c>
      <c r="AA14" s="62">
        <v>1551.6675000000005</v>
      </c>
      <c r="AB14" s="63">
        <v>0.44017530384007958</v>
      </c>
      <c r="AC14" s="139">
        <f t="shared" si="2"/>
        <v>2307.3933333333339</v>
      </c>
      <c r="AD14" s="139">
        <f t="shared" si="1"/>
        <v>483</v>
      </c>
      <c r="AE14" s="137">
        <v>0.82690612315109702</v>
      </c>
      <c r="AH14" s="94"/>
      <c r="AI14" s="69">
        <v>1082</v>
      </c>
      <c r="AJ14" s="70" t="s">
        <v>76</v>
      </c>
      <c r="AK14" s="104"/>
      <c r="AL14" s="5"/>
      <c r="AM14" s="5" t="str">
        <f>IF(AND($O$50&gt;AI15),"Quality level 1",IF(AND($O$50&lt;=AI15,$O$50&gt;AI16),"Quality level 2",IF(AND($O$50&lt;=AI16),"Quality level 3")))</f>
        <v>Quality level 3</v>
      </c>
      <c r="AN14" s="97"/>
      <c r="AO14" s="129" t="s">
        <v>79</v>
      </c>
      <c r="AR14" s="90" t="s">
        <v>79</v>
      </c>
    </row>
    <row r="15" spans="2:46" ht="12" customHeight="1" x14ac:dyDescent="0.2">
      <c r="B15" s="19"/>
      <c r="C15" s="19"/>
      <c r="D15" s="19"/>
      <c r="E15" s="19"/>
      <c r="F15" s="19"/>
      <c r="G15" s="20"/>
      <c r="H15" s="19"/>
      <c r="I15" s="19"/>
      <c r="J15" s="21"/>
      <c r="K15" s="21"/>
      <c r="L15" s="20"/>
      <c r="M15" s="20"/>
      <c r="N15" s="21"/>
      <c r="O15" s="22"/>
      <c r="P15" s="19"/>
      <c r="AB15" s="133"/>
      <c r="AH15" s="95"/>
      <c r="AI15" s="69">
        <v>665</v>
      </c>
      <c r="AJ15" s="70" t="s">
        <v>74</v>
      </c>
      <c r="AK15" s="104"/>
      <c r="AL15" s="5"/>
      <c r="AM15" s="5"/>
      <c r="AN15" s="97"/>
      <c r="AO15" s="129" t="s">
        <v>79</v>
      </c>
      <c r="AR15" s="90" t="s">
        <v>79</v>
      </c>
    </row>
    <row r="16" spans="2:46" ht="18" thickBot="1" x14ac:dyDescent="0.25">
      <c r="B16" s="162"/>
      <c r="C16" s="162"/>
      <c r="D16" s="162"/>
      <c r="E16" s="162"/>
      <c r="F16" s="162"/>
      <c r="G16" s="162"/>
      <c r="H16" s="162"/>
      <c r="I16" s="162"/>
      <c r="J16" s="162"/>
      <c r="K16" s="162"/>
      <c r="L16" s="162"/>
      <c r="M16" s="162"/>
      <c r="N16" s="162"/>
      <c r="O16" s="162"/>
      <c r="P16" s="162"/>
      <c r="AB16" s="133"/>
      <c r="AH16" s="5"/>
      <c r="AI16" s="69">
        <v>249</v>
      </c>
      <c r="AJ16" s="70" t="s">
        <v>73</v>
      </c>
      <c r="AK16" s="107"/>
      <c r="AL16" s="6"/>
      <c r="AM16" s="6"/>
      <c r="AN16" s="7"/>
      <c r="AO16" s="129" t="s">
        <v>79</v>
      </c>
      <c r="AR16" s="90" t="s">
        <v>79</v>
      </c>
    </row>
    <row r="17" spans="2:44" ht="19" customHeight="1" thickBot="1" x14ac:dyDescent="0.25">
      <c r="B17" s="119" t="s">
        <v>44</v>
      </c>
      <c r="C17" s="54"/>
      <c r="D17" s="54"/>
      <c r="E17" s="54"/>
      <c r="F17" s="163" t="s">
        <v>67</v>
      </c>
      <c r="G17" s="164"/>
      <c r="H17" s="54"/>
      <c r="I17" s="54"/>
      <c r="J17" s="54"/>
      <c r="K17" s="111"/>
      <c r="L17" s="54"/>
      <c r="M17" s="54"/>
      <c r="N17" s="54"/>
      <c r="O17" s="54"/>
      <c r="P17" s="54"/>
      <c r="AH17" s="5"/>
      <c r="AJ17" s="104"/>
      <c r="AK17" s="104"/>
      <c r="AR17" s="90"/>
    </row>
    <row r="18" spans="2:44" ht="20" thickBot="1" x14ac:dyDescent="0.25">
      <c r="B18" s="120"/>
      <c r="C18" s="54"/>
      <c r="D18" s="54"/>
      <c r="E18" s="54"/>
      <c r="F18" s="54"/>
      <c r="G18" s="54"/>
      <c r="H18" s="54"/>
      <c r="I18" s="54"/>
      <c r="J18" s="54"/>
      <c r="K18" s="111"/>
      <c r="L18" s="54"/>
      <c r="M18" s="54"/>
      <c r="N18" s="54"/>
      <c r="O18" s="54"/>
      <c r="P18" s="54"/>
      <c r="AH18" s="5"/>
      <c r="AI18" s="145" t="s">
        <v>75</v>
      </c>
      <c r="AJ18" s="146"/>
      <c r="AK18" s="146"/>
      <c r="AL18" s="146">
        <v>120</v>
      </c>
      <c r="AM18" s="146"/>
      <c r="AN18" s="147"/>
    </row>
    <row r="19" spans="2:44" ht="18" thickBot="1" x14ac:dyDescent="0.25">
      <c r="B19" s="121" t="s">
        <v>8</v>
      </c>
      <c r="C19" s="9"/>
      <c r="D19" s="9"/>
      <c r="E19" s="9"/>
      <c r="F19" s="9"/>
      <c r="G19" s="11">
        <v>0</v>
      </c>
      <c r="H19" s="9" t="s">
        <v>5</v>
      </c>
      <c r="I19" s="9" t="s">
        <v>4</v>
      </c>
      <c r="J19" s="15"/>
      <c r="K19" s="15"/>
      <c r="L19" s="16">
        <f>VLOOKUP(F17,Calculator!T3:U12,2,0)</f>
        <v>0.21129999999999999</v>
      </c>
      <c r="M19" s="17" t="s">
        <v>7</v>
      </c>
      <c r="N19" s="15"/>
      <c r="O19" s="18">
        <f>G19*L19</f>
        <v>0</v>
      </c>
      <c r="P19" s="9"/>
      <c r="AH19" s="5"/>
      <c r="AI19" s="69">
        <v>1405</v>
      </c>
      <c r="AJ19" s="70" t="s">
        <v>76</v>
      </c>
      <c r="AK19" s="104"/>
      <c r="AL19" s="5"/>
      <c r="AM19" s="5"/>
      <c r="AN19" s="97"/>
      <c r="AO19" s="129" t="s">
        <v>79</v>
      </c>
      <c r="AR19" s="90" t="s">
        <v>79</v>
      </c>
    </row>
    <row r="20" spans="2:44" s="19" customFormat="1" ht="17" customHeight="1" x14ac:dyDescent="0.2">
      <c r="B20" s="9"/>
      <c r="C20" s="9"/>
      <c r="D20" s="9"/>
      <c r="E20" s="9"/>
      <c r="F20" s="9"/>
      <c r="G20" s="9"/>
      <c r="H20" s="9"/>
      <c r="I20" s="9"/>
      <c r="J20" s="9"/>
      <c r="K20" s="9"/>
      <c r="L20" s="9"/>
      <c r="M20" s="9"/>
      <c r="N20" s="9"/>
      <c r="O20" s="9"/>
      <c r="P20" s="9"/>
      <c r="AH20" s="94"/>
      <c r="AI20" s="69">
        <v>913</v>
      </c>
      <c r="AJ20" s="70" t="s">
        <v>74</v>
      </c>
      <c r="AK20" s="104"/>
      <c r="AL20" s="5"/>
      <c r="AM20" s="5" t="str">
        <f>IF(AND($O$50&gt;AI20),"Quality level 1",IF(AND($O$50&lt;=AI20,$O$50&gt;AI21),"Quality level 2",IF(AND($O$50&lt;=AI21),"Quality level 3")))</f>
        <v>Quality level 3</v>
      </c>
      <c r="AN20" s="97"/>
      <c r="AO20" s="130" t="s">
        <v>79</v>
      </c>
      <c r="AR20" s="109" t="s">
        <v>79</v>
      </c>
    </row>
    <row r="21" spans="2:44" ht="17" x14ac:dyDescent="0.2">
      <c r="B21" s="9"/>
      <c r="C21" s="9"/>
      <c r="D21" s="9"/>
      <c r="E21" s="9"/>
      <c r="F21" s="9"/>
      <c r="G21" s="9"/>
      <c r="H21" s="9"/>
      <c r="I21" s="9"/>
      <c r="J21" s="9"/>
      <c r="K21" s="9"/>
      <c r="L21" s="9"/>
      <c r="M21" s="9"/>
      <c r="N21" s="9"/>
      <c r="O21" s="9"/>
      <c r="P21" s="9"/>
      <c r="AH21" s="95"/>
      <c r="AI21" s="69">
        <v>420</v>
      </c>
      <c r="AJ21" s="70" t="s">
        <v>73</v>
      </c>
      <c r="AK21" s="107"/>
      <c r="AL21" s="6"/>
      <c r="AM21" s="6"/>
      <c r="AN21" s="7"/>
      <c r="AO21" s="129" t="s">
        <v>79</v>
      </c>
      <c r="AR21" s="90" t="s">
        <v>79</v>
      </c>
    </row>
    <row r="22" spans="2:44" ht="12" customHeight="1" x14ac:dyDescent="0.2">
      <c r="B22" s="19"/>
      <c r="C22" s="19"/>
      <c r="D22" s="19"/>
      <c r="E22" s="19"/>
      <c r="F22" s="19"/>
      <c r="G22" s="20"/>
      <c r="H22" s="19"/>
      <c r="I22" s="19"/>
      <c r="J22" s="21"/>
      <c r="K22" s="21"/>
      <c r="L22" s="20"/>
      <c r="M22" s="20"/>
      <c r="N22" s="21"/>
      <c r="O22" s="22"/>
      <c r="P22" s="19"/>
      <c r="AH22" s="5"/>
      <c r="AJ22" s="104"/>
      <c r="AK22" s="104"/>
    </row>
    <row r="23" spans="2:44" ht="22" customHeight="1" thickBot="1" x14ac:dyDescent="0.25">
      <c r="B23" s="121"/>
      <c r="C23" s="9"/>
      <c r="D23" s="9"/>
      <c r="E23" s="9"/>
      <c r="F23" s="9"/>
      <c r="G23" s="9"/>
      <c r="H23" s="9"/>
      <c r="I23" s="9"/>
      <c r="J23" s="9"/>
      <c r="K23" s="9"/>
      <c r="L23" s="9"/>
      <c r="M23" s="9"/>
      <c r="N23" s="9"/>
      <c r="O23" s="9"/>
      <c r="P23" s="9"/>
      <c r="AH23" s="5"/>
      <c r="AI23" s="145" t="s">
        <v>75</v>
      </c>
      <c r="AJ23" s="146"/>
      <c r="AK23" s="146"/>
      <c r="AL23" s="146">
        <v>150</v>
      </c>
      <c r="AM23" s="146"/>
      <c r="AN23" s="147"/>
    </row>
    <row r="24" spans="2:44" ht="18" customHeight="1" thickBot="1" x14ac:dyDescent="0.25">
      <c r="B24" s="119" t="s">
        <v>53</v>
      </c>
      <c r="C24" s="9"/>
      <c r="D24" s="9"/>
      <c r="E24" s="9"/>
      <c r="F24" s="163" t="s">
        <v>67</v>
      </c>
      <c r="G24" s="164"/>
      <c r="H24" s="9" t="s">
        <v>5</v>
      </c>
      <c r="I24" s="9"/>
      <c r="J24" s="17"/>
      <c r="K24" s="17"/>
      <c r="L24" s="17"/>
      <c r="M24" s="17"/>
      <c r="N24" s="17"/>
      <c r="O24" s="17"/>
      <c r="P24" s="9"/>
      <c r="AH24" s="5"/>
      <c r="AI24" s="69">
        <v>1671</v>
      </c>
      <c r="AJ24" s="70" t="s">
        <v>76</v>
      </c>
      <c r="AK24" s="104"/>
      <c r="AL24" s="5"/>
      <c r="AM24" s="5"/>
      <c r="AN24" s="97"/>
      <c r="AO24" s="129" t="s">
        <v>79</v>
      </c>
      <c r="AR24" s="90" t="s">
        <v>79</v>
      </c>
    </row>
    <row r="25" spans="2:44" ht="18" thickBot="1" x14ac:dyDescent="0.25">
      <c r="B25" s="120"/>
      <c r="C25" s="9"/>
      <c r="D25" s="9"/>
      <c r="E25" s="9"/>
      <c r="F25" s="9"/>
      <c r="G25" s="54"/>
      <c r="H25" s="9"/>
      <c r="I25" s="9"/>
      <c r="J25" s="9"/>
      <c r="K25" s="9"/>
      <c r="L25" s="9"/>
      <c r="M25" s="9"/>
      <c r="N25" s="9"/>
      <c r="O25" s="9"/>
      <c r="P25" s="9"/>
      <c r="AH25" s="5"/>
      <c r="AI25" s="69">
        <v>1080</v>
      </c>
      <c r="AJ25" s="70" t="s">
        <v>74</v>
      </c>
      <c r="AK25" s="104"/>
      <c r="AL25" s="5"/>
      <c r="AM25" s="5" t="str">
        <f>IF(AND($O$50&gt;AI25),"Quality level 1",IF(AND($O$50&lt;=AI25,$O$50&gt;AI26),"Quality level 2",IF(AND($O$50&lt;=AI26),"Quality level 3")))</f>
        <v>Quality level 3</v>
      </c>
      <c r="AN25" s="97"/>
      <c r="AO25" s="129" t="s">
        <v>79</v>
      </c>
      <c r="AR25" s="90" t="s">
        <v>79</v>
      </c>
    </row>
    <row r="26" spans="2:44" ht="18" thickBot="1" x14ac:dyDescent="0.25">
      <c r="B26" s="121" t="s">
        <v>54</v>
      </c>
      <c r="C26" s="9"/>
      <c r="D26" s="9"/>
      <c r="E26" s="9"/>
      <c r="F26" s="9"/>
      <c r="G26" s="11">
        <v>0</v>
      </c>
      <c r="H26" s="10" t="s">
        <v>5</v>
      </c>
      <c r="I26" s="9" t="s">
        <v>7</v>
      </c>
      <c r="J26" s="15"/>
      <c r="K26" s="15"/>
      <c r="L26" s="16">
        <f>VLOOKUP(F24,Calculator!T3:U12,2,0)</f>
        <v>0.21129999999999999</v>
      </c>
      <c r="M26" s="17" t="s">
        <v>7</v>
      </c>
      <c r="N26" s="15"/>
      <c r="O26" s="18">
        <f>G26*L26</f>
        <v>0</v>
      </c>
      <c r="P26" s="9"/>
      <c r="AH26" s="94"/>
      <c r="AI26" s="69">
        <v>489</v>
      </c>
      <c r="AJ26" s="70" t="s">
        <v>73</v>
      </c>
      <c r="AK26" s="107"/>
      <c r="AL26" s="6"/>
      <c r="AM26" s="6"/>
      <c r="AN26" s="7"/>
      <c r="AO26" s="129" t="s">
        <v>79</v>
      </c>
      <c r="AR26" s="90" t="s">
        <v>79</v>
      </c>
    </row>
    <row r="27" spans="2:44" s="19" customFormat="1" ht="15" customHeight="1" x14ac:dyDescent="0.2">
      <c r="B27" s="9"/>
      <c r="C27" s="9"/>
      <c r="D27" s="9"/>
      <c r="E27" s="9"/>
      <c r="F27" s="9"/>
      <c r="G27" s="9"/>
      <c r="H27" s="9"/>
      <c r="I27" s="9"/>
      <c r="J27" s="9"/>
      <c r="K27" s="9"/>
      <c r="L27" s="9"/>
      <c r="M27" s="9"/>
      <c r="N27" s="9"/>
      <c r="O27" s="9"/>
      <c r="P27" s="9"/>
      <c r="AH27" s="95"/>
      <c r="AI27" s="2"/>
      <c r="AJ27" s="104"/>
      <c r="AK27" s="104"/>
      <c r="AL27" s="2"/>
      <c r="AM27" s="2"/>
      <c r="AN27" s="2"/>
    </row>
    <row r="28" spans="2:44" ht="14" customHeight="1" x14ac:dyDescent="0.2">
      <c r="B28" s="19"/>
      <c r="C28" s="19"/>
      <c r="D28" s="19"/>
      <c r="E28" s="19"/>
      <c r="F28" s="19"/>
      <c r="G28" s="20"/>
      <c r="H28" s="19"/>
      <c r="I28" s="19"/>
      <c r="J28" s="21"/>
      <c r="K28" s="21"/>
      <c r="L28" s="20"/>
      <c r="M28" s="20"/>
      <c r="N28" s="21"/>
      <c r="O28" s="22"/>
      <c r="P28" s="19"/>
      <c r="AH28" s="5"/>
    </row>
    <row r="29" spans="2:44" ht="20" thickBot="1" x14ac:dyDescent="0.25">
      <c r="B29" s="9"/>
      <c r="C29" s="9"/>
      <c r="D29" s="9"/>
      <c r="E29" s="9"/>
      <c r="F29" s="9"/>
      <c r="G29" s="9"/>
      <c r="H29" s="9"/>
      <c r="I29" s="9"/>
      <c r="J29" s="9"/>
      <c r="K29" s="9"/>
      <c r="L29" s="9"/>
      <c r="M29" s="9"/>
      <c r="N29" s="9"/>
      <c r="O29" s="9"/>
      <c r="P29" s="9"/>
      <c r="AH29" s="5"/>
      <c r="AI29" s="145" t="s">
        <v>75</v>
      </c>
      <c r="AJ29" s="146"/>
      <c r="AK29" s="146"/>
      <c r="AL29" s="146">
        <v>175</v>
      </c>
      <c r="AM29" s="146"/>
      <c r="AN29" s="147"/>
    </row>
    <row r="30" spans="2:44" ht="14" customHeight="1" thickBot="1" x14ac:dyDescent="0.25">
      <c r="B30" s="121" t="s">
        <v>3</v>
      </c>
      <c r="C30" s="9"/>
      <c r="D30" s="9"/>
      <c r="E30" s="9"/>
      <c r="F30" s="9"/>
      <c r="G30" s="11">
        <v>0</v>
      </c>
      <c r="H30" s="9"/>
      <c r="I30" s="9"/>
      <c r="J30" s="9"/>
      <c r="K30" s="9"/>
      <c r="L30" s="9"/>
      <c r="M30" s="9"/>
      <c r="N30" s="23"/>
      <c r="O30" s="9"/>
      <c r="P30" s="9"/>
      <c r="AH30" s="5"/>
      <c r="AI30" s="69">
        <v>1888</v>
      </c>
      <c r="AJ30" s="70" t="s">
        <v>76</v>
      </c>
      <c r="AK30" s="5"/>
      <c r="AL30" s="5"/>
      <c r="AM30" s="5"/>
      <c r="AN30" s="97"/>
      <c r="AO30" s="129" t="s">
        <v>79</v>
      </c>
      <c r="AR30" s="90" t="s">
        <v>79</v>
      </c>
    </row>
    <row r="31" spans="2:44" ht="18" thickBot="1" x14ac:dyDescent="0.25">
      <c r="B31" s="121"/>
      <c r="C31" s="9"/>
      <c r="D31" s="9"/>
      <c r="E31" s="9"/>
      <c r="F31" s="9"/>
      <c r="G31" s="54" t="s">
        <v>6</v>
      </c>
      <c r="H31" s="9"/>
      <c r="I31" s="9"/>
      <c r="J31" s="9"/>
      <c r="K31" s="9"/>
      <c r="L31" s="9"/>
      <c r="M31" s="9"/>
      <c r="N31" s="9"/>
      <c r="O31" s="9"/>
      <c r="P31" s="9"/>
      <c r="T31" s="19"/>
      <c r="U31" s="19"/>
      <c r="V31" s="19"/>
      <c r="W31" s="19"/>
      <c r="AH31" s="5"/>
      <c r="AI31" s="69">
        <v>1223</v>
      </c>
      <c r="AJ31" s="70" t="s">
        <v>74</v>
      </c>
      <c r="AK31" s="5"/>
      <c r="AL31" s="5"/>
      <c r="AM31" s="5" t="str">
        <f>IF(AND($O$50&gt;AI31),"Quality level 1",IF(AND($O$50&lt;=AI31,$O$50&gt;AI32),"Quality level 2",IF(AND($O$50&lt;=AI32),"Quality level 3")))</f>
        <v>Quality level 3</v>
      </c>
      <c r="AN31" s="97"/>
      <c r="AO31" s="129" t="s">
        <v>79</v>
      </c>
      <c r="AR31" s="90" t="s">
        <v>79</v>
      </c>
    </row>
    <row r="32" spans="2:44" ht="18" thickBot="1" x14ac:dyDescent="0.25">
      <c r="B32" s="121" t="s">
        <v>14</v>
      </c>
      <c r="C32" s="9"/>
      <c r="D32" s="9"/>
      <c r="E32" s="9"/>
      <c r="F32" s="9"/>
      <c r="G32" s="64">
        <f>(1054+(21.93*G7))-G30</f>
        <v>1054</v>
      </c>
      <c r="H32" s="9"/>
      <c r="I32" s="9" t="s">
        <v>7</v>
      </c>
      <c r="J32" s="17"/>
      <c r="K32" s="17"/>
      <c r="L32" s="24">
        <f>G30+G32</f>
        <v>1054</v>
      </c>
      <c r="M32" s="9" t="s">
        <v>5</v>
      </c>
      <c r="N32" s="25"/>
      <c r="O32" s="9"/>
      <c r="P32" s="9"/>
      <c r="AH32" s="94"/>
      <c r="AI32" s="69">
        <v>558</v>
      </c>
      <c r="AJ32" s="70" t="s">
        <v>73</v>
      </c>
      <c r="AK32" s="6"/>
      <c r="AL32" s="6"/>
      <c r="AM32" s="6"/>
      <c r="AN32" s="7"/>
      <c r="AO32" s="129" t="s">
        <v>79</v>
      </c>
      <c r="AR32" s="90" t="s">
        <v>79</v>
      </c>
    </row>
    <row r="33" spans="2:40" s="19" customFormat="1" ht="12" customHeight="1" thickBot="1" x14ac:dyDescent="0.25">
      <c r="B33" s="121"/>
      <c r="C33" s="9"/>
      <c r="D33" s="9"/>
      <c r="E33" s="9"/>
      <c r="F33" s="9"/>
      <c r="G33" s="9"/>
      <c r="H33" s="9"/>
      <c r="I33" s="9"/>
      <c r="J33" s="9"/>
      <c r="K33" s="9"/>
      <c r="L33" s="54" t="s">
        <v>10</v>
      </c>
      <c r="M33" s="9"/>
      <c r="N33" s="9"/>
      <c r="O33" s="9"/>
      <c r="P33" s="9"/>
      <c r="T33" s="2"/>
      <c r="U33" s="2"/>
      <c r="V33" s="2"/>
      <c r="W33" s="2"/>
      <c r="AH33" s="95"/>
      <c r="AI33" s="2"/>
      <c r="AJ33" s="2"/>
      <c r="AK33" s="2"/>
      <c r="AL33" s="2"/>
      <c r="AM33" s="2"/>
      <c r="AN33" s="2"/>
    </row>
    <row r="34" spans="2:40" ht="17" thickBot="1" x14ac:dyDescent="0.25">
      <c r="B34" s="121" t="s">
        <v>66</v>
      </c>
      <c r="C34" s="9"/>
      <c r="D34" s="9"/>
      <c r="E34" s="9"/>
      <c r="F34" s="9"/>
      <c r="G34" s="17"/>
      <c r="H34" s="17"/>
      <c r="I34" s="9"/>
      <c r="J34" s="9"/>
      <c r="K34" s="9"/>
      <c r="L34" s="24">
        <f>IFERROR(IF(G46="No",VLOOKUP(G44,Calculator!X2:AE14,3,0),VLOOKUP(G44,Calculator!X2:AE14,6,0)),0)</f>
        <v>0</v>
      </c>
      <c r="M34" s="9" t="s">
        <v>11</v>
      </c>
      <c r="N34" s="25"/>
      <c r="O34" s="140">
        <f>IFERROR(VLOOKUP(G44,Calculator!X2:AE14,6,0),0)</f>
        <v>0</v>
      </c>
      <c r="P34" s="140">
        <f>IFERROR(VLOOKUP(G44,Calculator!X2:AE14,3,0),0)</f>
        <v>0</v>
      </c>
      <c r="AH34" s="5"/>
    </row>
    <row r="35" spans="2:40" ht="17" thickBot="1" x14ac:dyDescent="0.25">
      <c r="B35" s="121"/>
      <c r="C35" s="9"/>
      <c r="D35" s="9"/>
      <c r="E35" s="9"/>
      <c r="F35" s="9"/>
      <c r="G35" s="17"/>
      <c r="H35" s="17"/>
      <c r="I35" s="9"/>
      <c r="J35" s="9"/>
      <c r="K35" s="9"/>
      <c r="L35" s="26" t="s">
        <v>7</v>
      </c>
      <c r="M35" s="9"/>
      <c r="N35" s="9"/>
      <c r="O35" s="9"/>
      <c r="P35" s="9"/>
      <c r="AI35" s="167" t="s">
        <v>78</v>
      </c>
      <c r="AJ35" s="167"/>
      <c r="AK35" s="167"/>
      <c r="AL35" s="167"/>
      <c r="AM35" s="167"/>
      <c r="AN35" s="167"/>
    </row>
    <row r="36" spans="2:40" ht="27" thickBot="1" x14ac:dyDescent="0.25">
      <c r="B36" s="121" t="s">
        <v>13</v>
      </c>
      <c r="C36" s="9"/>
      <c r="D36" s="9"/>
      <c r="E36" s="9"/>
      <c r="F36" s="23"/>
      <c r="G36" s="16">
        <v>0.21129999999999999</v>
      </c>
      <c r="H36" s="17" t="s">
        <v>17</v>
      </c>
      <c r="I36" s="9" t="s">
        <v>4</v>
      </c>
      <c r="J36" s="9"/>
      <c r="K36" s="9"/>
      <c r="L36" s="24">
        <f>L32-L34</f>
        <v>1054</v>
      </c>
      <c r="M36" s="9" t="s">
        <v>5</v>
      </c>
      <c r="N36" s="9"/>
      <c r="O36" s="9"/>
      <c r="P36" s="9"/>
      <c r="AG36" s="91"/>
      <c r="AI36" s="168" t="str">
        <f>IF(AND(G7&lt;=AL8),AM10,IF(AND(G7&gt;AL8,G7&lt;=AL13),AM14,IF(AND(G7&gt;AL13,G7&lt;=AL18),AM20,IF(AND(G7&gt;AL18,G7&lt;=AL23),AM25,IF(AND(G7&gt;AL23),AM31,0)))))</f>
        <v>Quality level 2</v>
      </c>
      <c r="AJ36" s="168"/>
      <c r="AK36" s="168"/>
      <c r="AL36" s="168"/>
      <c r="AM36" s="168"/>
      <c r="AN36" s="168"/>
    </row>
    <row r="37" spans="2:40" ht="17" thickBot="1" x14ac:dyDescent="0.25">
      <c r="B37" s="121"/>
      <c r="C37" s="9"/>
      <c r="D37" s="9"/>
      <c r="E37" s="9"/>
      <c r="F37" s="9"/>
      <c r="G37" s="17"/>
      <c r="H37" s="17"/>
      <c r="I37" s="9"/>
      <c r="J37" s="9"/>
      <c r="K37" s="9"/>
      <c r="L37" s="17"/>
      <c r="M37" s="9"/>
      <c r="N37" s="9"/>
      <c r="O37" s="9"/>
      <c r="P37" s="9"/>
    </row>
    <row r="38" spans="2:40" ht="17" thickBot="1" x14ac:dyDescent="0.25">
      <c r="B38" s="121" t="s">
        <v>15</v>
      </c>
      <c r="C38" s="9"/>
      <c r="D38" s="9"/>
      <c r="E38" s="9"/>
      <c r="F38" s="9"/>
      <c r="G38" s="17"/>
      <c r="H38" s="17"/>
      <c r="I38" s="9"/>
      <c r="J38" s="23"/>
      <c r="K38" s="23"/>
      <c r="L38" s="16">
        <f>L36*G36</f>
        <v>222.71019999999999</v>
      </c>
      <c r="M38" s="9"/>
      <c r="N38" s="9"/>
      <c r="O38" s="9"/>
      <c r="P38" s="9"/>
    </row>
    <row r="39" spans="2:40" ht="17" thickBot="1" x14ac:dyDescent="0.25">
      <c r="B39" s="121"/>
      <c r="C39" s="9"/>
      <c r="D39" s="9"/>
      <c r="E39" s="9"/>
      <c r="F39" s="9"/>
      <c r="G39" s="9"/>
      <c r="H39" s="9"/>
      <c r="I39" s="9"/>
      <c r="J39" s="9"/>
      <c r="K39" s="9"/>
      <c r="L39" s="54" t="s">
        <v>10</v>
      </c>
      <c r="M39" s="9"/>
      <c r="N39" s="9"/>
      <c r="O39" s="9"/>
      <c r="P39" s="9"/>
      <c r="R39" s="28"/>
    </row>
    <row r="40" spans="2:40" ht="17" thickBot="1" x14ac:dyDescent="0.25">
      <c r="B40" s="121" t="s">
        <v>9</v>
      </c>
      <c r="C40" s="9"/>
      <c r="D40" s="9"/>
      <c r="E40" s="9"/>
      <c r="F40" s="9"/>
      <c r="G40" s="24">
        <f>IFERROR(IF(G46="No",VLOOKUP(G44,Calculator!X2:AE14,4,0),VLOOKUP(G44,Calculator!X2:AE14,7,0)),0)</f>
        <v>0</v>
      </c>
      <c r="H40" s="9" t="s">
        <v>5</v>
      </c>
      <c r="I40" s="9" t="s">
        <v>4</v>
      </c>
      <c r="J40" s="23"/>
      <c r="K40" s="23"/>
      <c r="L40" s="27">
        <v>0</v>
      </c>
      <c r="M40" s="122" t="s">
        <v>82</v>
      </c>
      <c r="N40" s="9"/>
      <c r="O40" s="17"/>
      <c r="P40" s="9"/>
    </row>
    <row r="41" spans="2:40" ht="17" thickBot="1" x14ac:dyDescent="0.25">
      <c r="B41" s="121"/>
      <c r="C41" s="9"/>
      <c r="D41" s="9"/>
      <c r="E41" s="9"/>
      <c r="F41" s="9"/>
      <c r="G41" s="17"/>
      <c r="H41" s="9"/>
      <c r="I41" s="9"/>
      <c r="J41" s="23"/>
      <c r="K41" s="23"/>
      <c r="L41" s="17"/>
      <c r="M41" s="17"/>
      <c r="N41" s="9"/>
      <c r="O41" s="9"/>
      <c r="P41" s="9"/>
    </row>
    <row r="42" spans="2:40" ht="17" thickBot="1" x14ac:dyDescent="0.25">
      <c r="B42" s="121" t="s">
        <v>16</v>
      </c>
      <c r="C42" s="9"/>
      <c r="D42" s="9"/>
      <c r="E42" s="9"/>
      <c r="F42" s="9"/>
      <c r="G42" s="17"/>
      <c r="H42" s="9"/>
      <c r="I42" s="9"/>
      <c r="J42" s="23"/>
      <c r="K42" s="23"/>
      <c r="L42" s="15" t="s">
        <v>7</v>
      </c>
      <c r="M42" s="17"/>
      <c r="N42" s="9"/>
      <c r="O42" s="16">
        <f>L38-G40*L40</f>
        <v>222.71019999999999</v>
      </c>
      <c r="P42" s="9"/>
    </row>
    <row r="43" spans="2:40" ht="17" thickBot="1" x14ac:dyDescent="0.25">
      <c r="B43" s="121"/>
      <c r="C43" s="9"/>
      <c r="D43" s="9"/>
      <c r="E43" s="9"/>
      <c r="F43" s="9"/>
      <c r="G43" s="17"/>
      <c r="H43" s="9"/>
      <c r="I43" s="9"/>
      <c r="J43" s="23"/>
      <c r="K43" s="23"/>
      <c r="L43" s="15"/>
      <c r="M43" s="17"/>
      <c r="N43" s="9"/>
      <c r="O43" s="67"/>
      <c r="P43" s="9"/>
    </row>
    <row r="44" spans="2:40" ht="17" thickBot="1" x14ac:dyDescent="0.25">
      <c r="B44" s="119" t="s">
        <v>59</v>
      </c>
      <c r="C44" s="54"/>
      <c r="D44" s="54"/>
      <c r="E44" s="9"/>
      <c r="F44" s="9"/>
      <c r="G44" s="12">
        <v>0</v>
      </c>
      <c r="H44" s="9"/>
      <c r="I44" s="9"/>
      <c r="J44" s="9"/>
      <c r="K44" s="9"/>
      <c r="L44" s="9"/>
      <c r="M44" s="9"/>
      <c r="N44" s="9"/>
      <c r="O44" s="9"/>
      <c r="P44" s="9"/>
    </row>
    <row r="45" spans="2:40" ht="17" thickBot="1" x14ac:dyDescent="0.25">
      <c r="B45" s="119"/>
      <c r="C45" s="132"/>
      <c r="D45" s="132"/>
      <c r="E45" s="9"/>
      <c r="F45" s="9"/>
      <c r="G45" s="134"/>
      <c r="H45" s="9"/>
      <c r="I45" s="9"/>
      <c r="J45" s="9"/>
      <c r="K45" s="9"/>
      <c r="L45" s="9"/>
      <c r="M45" s="9"/>
      <c r="N45" s="9"/>
      <c r="O45" s="9"/>
      <c r="P45" s="9"/>
    </row>
    <row r="46" spans="2:40" ht="28" customHeight="1" thickBot="1" x14ac:dyDescent="0.25">
      <c r="B46" s="169" t="s">
        <v>88</v>
      </c>
      <c r="C46" s="169"/>
      <c r="D46" s="169"/>
      <c r="E46" s="169"/>
      <c r="F46" s="170"/>
      <c r="G46" s="142" t="s">
        <v>90</v>
      </c>
      <c r="H46" s="9"/>
      <c r="I46" s="9"/>
      <c r="J46" s="9"/>
      <c r="K46" s="9"/>
      <c r="L46" s="9"/>
      <c r="M46" s="9"/>
      <c r="N46" s="9"/>
      <c r="O46" s="9"/>
      <c r="P46" s="9"/>
    </row>
    <row r="47" spans="2:40" x14ac:dyDescent="0.2">
      <c r="B47" s="19"/>
      <c r="C47" s="19"/>
      <c r="D47" s="19"/>
      <c r="E47" s="19"/>
      <c r="F47" s="19"/>
      <c r="G47" s="20"/>
      <c r="H47" s="19"/>
      <c r="I47" s="19"/>
      <c r="J47" s="21"/>
      <c r="K47" s="21"/>
      <c r="L47" s="20"/>
      <c r="M47" s="20"/>
      <c r="N47" s="21"/>
      <c r="O47" s="22"/>
      <c r="P47" s="19"/>
      <c r="AI47" s="19"/>
      <c r="AJ47" s="19"/>
      <c r="AK47" s="19"/>
      <c r="AL47" s="19"/>
      <c r="AM47" s="19"/>
      <c r="AN47" s="19"/>
    </row>
    <row r="48" spans="2:40" ht="20" x14ac:dyDescent="0.25">
      <c r="B48" s="100"/>
      <c r="C48" s="100"/>
      <c r="D48" s="100"/>
      <c r="E48" s="100"/>
      <c r="F48" s="100"/>
      <c r="G48" s="100"/>
      <c r="H48" s="100"/>
      <c r="I48" s="100"/>
      <c r="J48" s="100"/>
      <c r="K48" s="100"/>
      <c r="L48" s="100"/>
      <c r="M48" s="100"/>
      <c r="N48" s="100"/>
      <c r="O48" s="72"/>
      <c r="P48" s="72"/>
    </row>
    <row r="49" spans="2:40" ht="14" customHeight="1" thickBot="1" x14ac:dyDescent="0.3">
      <c r="B49" s="100"/>
      <c r="C49" s="100"/>
      <c r="D49" s="100"/>
      <c r="E49" s="100"/>
      <c r="F49" s="100"/>
      <c r="G49" s="100"/>
      <c r="H49" s="100"/>
      <c r="I49" s="100"/>
      <c r="J49" s="100"/>
      <c r="K49" s="100"/>
      <c r="L49" s="100"/>
      <c r="M49" s="100"/>
      <c r="N49" s="100"/>
      <c r="O49" s="71"/>
      <c r="P49" s="72"/>
    </row>
    <row r="50" spans="2:40" ht="25" thickBot="1" x14ac:dyDescent="0.35">
      <c r="B50" s="72"/>
      <c r="C50" s="72"/>
      <c r="D50" s="72"/>
      <c r="E50" s="72"/>
      <c r="F50" s="72"/>
      <c r="G50" s="72"/>
      <c r="H50" s="72"/>
      <c r="I50" s="72"/>
      <c r="J50" s="72"/>
      <c r="K50" s="72"/>
      <c r="L50" s="101" t="s">
        <v>19</v>
      </c>
      <c r="M50" s="102"/>
      <c r="N50" s="102"/>
      <c r="O50" s="103">
        <f>O42+O19+O26+O13</f>
        <v>222.71019999999999</v>
      </c>
      <c r="P50" s="72"/>
      <c r="T50" s="19"/>
      <c r="U50" s="19"/>
      <c r="V50" s="19"/>
      <c r="W50" s="19"/>
      <c r="X50" s="19"/>
      <c r="Y50" s="19"/>
      <c r="Z50" s="19"/>
      <c r="AA50" s="19"/>
      <c r="AB50" s="19"/>
      <c r="AC50" s="19"/>
      <c r="AD50" s="19"/>
      <c r="AE50" s="19"/>
    </row>
    <row r="51" spans="2:40" ht="52" x14ac:dyDescent="0.2">
      <c r="B51" s="166" t="str">
        <f>AI36</f>
        <v>Quality level 2</v>
      </c>
      <c r="C51" s="166"/>
      <c r="D51" s="166"/>
      <c r="E51" s="166"/>
      <c r="F51" s="166"/>
      <c r="G51" s="166"/>
      <c r="H51" s="166"/>
      <c r="I51" s="166"/>
      <c r="J51" s="166"/>
      <c r="K51" s="166"/>
      <c r="L51" s="166"/>
      <c r="M51" s="166"/>
      <c r="N51" s="166"/>
      <c r="O51" s="166"/>
      <c r="P51" s="166"/>
    </row>
    <row r="52" spans="2:40" s="19" customFormat="1" ht="4" customHeight="1" x14ac:dyDescent="0.2">
      <c r="B52" s="73"/>
      <c r="C52" s="73"/>
      <c r="D52" s="73"/>
      <c r="E52" s="73"/>
      <c r="F52" s="73"/>
      <c r="G52" s="74"/>
      <c r="H52" s="73"/>
      <c r="I52" s="73"/>
      <c r="J52" s="75"/>
      <c r="K52" s="75"/>
      <c r="L52" s="74"/>
      <c r="M52" s="73"/>
      <c r="N52" s="73"/>
      <c r="O52" s="76"/>
      <c r="P52" s="73"/>
      <c r="T52" s="2"/>
      <c r="U52" s="2"/>
      <c r="V52" s="2"/>
      <c r="W52" s="2"/>
      <c r="X52" s="2"/>
      <c r="Y52" s="2"/>
      <c r="Z52" s="2"/>
      <c r="AA52" s="2"/>
      <c r="AB52" s="2"/>
      <c r="AC52" s="2"/>
      <c r="AD52" s="2"/>
      <c r="AE52" s="2"/>
      <c r="AI52" s="2"/>
      <c r="AJ52" s="2"/>
      <c r="AK52" s="2"/>
      <c r="AL52" s="2"/>
      <c r="AM52" s="2"/>
      <c r="AN52" s="2"/>
    </row>
    <row r="53" spans="2:40" ht="44" hidden="1" customHeight="1" x14ac:dyDescent="0.2">
      <c r="B53" s="77" t="s">
        <v>35</v>
      </c>
      <c r="C53" s="77"/>
      <c r="D53" s="77"/>
      <c r="E53" s="77"/>
      <c r="F53" s="77"/>
      <c r="G53" s="77"/>
      <c r="H53" s="77"/>
      <c r="I53" s="77"/>
      <c r="J53" s="77"/>
      <c r="K53" s="77"/>
      <c r="L53" s="77"/>
      <c r="M53" s="77"/>
      <c r="N53" s="77"/>
      <c r="O53" s="77"/>
      <c r="P53" s="77"/>
    </row>
    <row r="54" spans="2:40" ht="16" hidden="1" customHeight="1" thickBot="1" x14ac:dyDescent="0.25">
      <c r="B54" s="30"/>
      <c r="C54" s="30"/>
      <c r="D54" s="30"/>
      <c r="E54" s="30"/>
      <c r="F54" s="30"/>
      <c r="G54" s="31"/>
      <c r="H54" s="30"/>
      <c r="I54" s="30"/>
      <c r="J54" s="32"/>
      <c r="K54" s="32"/>
      <c r="L54" s="31"/>
      <c r="M54" s="30"/>
      <c r="N54" s="30"/>
      <c r="O54" s="31"/>
      <c r="P54" s="30"/>
    </row>
    <row r="55" spans="2:40" ht="17" hidden="1" customHeight="1" thickBot="1" x14ac:dyDescent="0.25">
      <c r="B55" s="33" t="s">
        <v>23</v>
      </c>
      <c r="C55" s="30"/>
      <c r="D55" s="30"/>
      <c r="E55" s="30"/>
      <c r="F55" s="30"/>
      <c r="G55" s="31"/>
      <c r="H55" s="30"/>
      <c r="I55" s="30"/>
      <c r="J55" s="32"/>
      <c r="K55" s="32"/>
      <c r="L55" s="31"/>
      <c r="M55" s="30"/>
      <c r="N55" s="30"/>
      <c r="O55" s="1">
        <v>100</v>
      </c>
      <c r="P55" s="30"/>
    </row>
    <row r="56" spans="2:40" ht="21" hidden="1" customHeight="1" thickBot="1" x14ac:dyDescent="0.25">
      <c r="B56" s="33"/>
      <c r="C56" s="30"/>
      <c r="D56" s="30"/>
      <c r="E56" s="30"/>
      <c r="F56" s="30"/>
      <c r="G56" s="31"/>
      <c r="H56" s="30"/>
      <c r="I56" s="30"/>
      <c r="J56" s="32"/>
      <c r="K56" s="32"/>
      <c r="L56" s="31"/>
      <c r="M56" s="30"/>
      <c r="N56" s="30"/>
      <c r="O56" s="34"/>
      <c r="P56" s="30"/>
    </row>
    <row r="57" spans="2:40" ht="17" hidden="1" customHeight="1" thickBot="1" x14ac:dyDescent="0.25">
      <c r="B57" s="33" t="s">
        <v>34</v>
      </c>
      <c r="C57" s="30"/>
      <c r="D57" s="30"/>
      <c r="E57" s="30"/>
      <c r="F57" s="30"/>
      <c r="G57" s="31"/>
      <c r="H57" s="30"/>
      <c r="I57" s="30"/>
      <c r="J57" s="32"/>
      <c r="K57" s="32"/>
      <c r="L57" s="31"/>
      <c r="M57" s="30"/>
      <c r="N57" s="30"/>
      <c r="O57" s="1">
        <v>200</v>
      </c>
      <c r="P57" s="30"/>
    </row>
    <row r="58" spans="2:40" ht="14.25" hidden="1" customHeight="1" x14ac:dyDescent="0.2">
      <c r="B58" s="30"/>
      <c r="C58" s="30"/>
      <c r="D58" s="30"/>
      <c r="E58" s="30"/>
      <c r="F58" s="30"/>
      <c r="G58" s="31"/>
      <c r="H58" s="30"/>
      <c r="I58" s="30"/>
      <c r="J58" s="32"/>
      <c r="K58" s="32"/>
      <c r="L58" s="31"/>
      <c r="M58" s="30"/>
      <c r="N58" s="30"/>
      <c r="O58" s="31"/>
      <c r="P58" s="30"/>
    </row>
    <row r="59" spans="2:40" ht="19" hidden="1" customHeight="1" x14ac:dyDescent="0.2">
      <c r="G59" s="5"/>
      <c r="J59" s="29"/>
      <c r="K59" s="29"/>
      <c r="L59" s="5"/>
      <c r="O59" s="20"/>
    </row>
    <row r="60" spans="2:40" ht="19" hidden="1" customHeight="1" x14ac:dyDescent="0.2">
      <c r="B60" s="78" t="s">
        <v>24</v>
      </c>
      <c r="C60" s="78"/>
      <c r="D60" s="78"/>
      <c r="E60" s="78"/>
      <c r="F60" s="78"/>
      <c r="G60" s="78"/>
      <c r="H60" s="78"/>
      <c r="I60" s="78"/>
      <c r="J60" s="78"/>
      <c r="K60" s="78"/>
      <c r="L60" s="78"/>
      <c r="M60" s="78"/>
      <c r="N60" s="78"/>
      <c r="O60" s="78"/>
      <c r="P60" s="78"/>
    </row>
    <row r="61" spans="2:40" ht="19" hidden="1" customHeight="1" thickBot="1" x14ac:dyDescent="0.25">
      <c r="B61" s="35"/>
      <c r="C61" s="35"/>
      <c r="D61" s="35"/>
      <c r="E61" s="35"/>
      <c r="F61" s="35"/>
      <c r="G61" s="36"/>
      <c r="H61" s="35"/>
      <c r="I61" s="35"/>
      <c r="J61" s="37"/>
      <c r="K61" s="37"/>
      <c r="L61" s="36"/>
      <c r="M61" s="35"/>
      <c r="N61" s="35"/>
      <c r="O61" s="35"/>
      <c r="P61" s="35"/>
    </row>
    <row r="62" spans="2:40" ht="14.25" hidden="1" customHeight="1" thickBot="1" x14ac:dyDescent="0.25">
      <c r="B62" s="35" t="s">
        <v>1</v>
      </c>
      <c r="C62" s="35"/>
      <c r="D62" s="35"/>
      <c r="E62" s="35"/>
      <c r="F62" s="35"/>
      <c r="G62" s="11"/>
      <c r="H62" s="35" t="s">
        <v>2</v>
      </c>
      <c r="I62" s="35"/>
      <c r="J62" s="35" t="s">
        <v>4</v>
      </c>
      <c r="K62" s="35"/>
      <c r="L62" s="11"/>
      <c r="M62" s="35" t="s">
        <v>12</v>
      </c>
      <c r="N62" s="35"/>
      <c r="O62" s="36"/>
      <c r="P62" s="35"/>
    </row>
    <row r="63" spans="2:40" ht="25.25" hidden="1" customHeight="1" x14ac:dyDescent="0.2">
      <c r="B63" s="35" t="s">
        <v>22</v>
      </c>
      <c r="C63" s="35"/>
      <c r="D63" s="35"/>
      <c r="E63" s="35"/>
      <c r="F63" s="35"/>
      <c r="G63" s="36"/>
      <c r="H63" s="35"/>
      <c r="I63" s="35"/>
      <c r="J63" s="35"/>
      <c r="K63" s="35"/>
      <c r="L63" s="36"/>
      <c r="M63" s="35"/>
      <c r="N63" s="35"/>
      <c r="O63" s="36"/>
      <c r="P63" s="35"/>
    </row>
    <row r="64" spans="2:40" ht="16" hidden="1" customHeight="1" thickBot="1" x14ac:dyDescent="0.25">
      <c r="B64" s="35"/>
      <c r="C64" s="35"/>
      <c r="D64" s="35"/>
      <c r="E64" s="35"/>
      <c r="F64" s="35"/>
      <c r="G64" s="36"/>
      <c r="H64" s="35"/>
      <c r="I64" s="35"/>
      <c r="J64" s="35"/>
      <c r="K64" s="35"/>
      <c r="L64" s="36"/>
      <c r="M64" s="35"/>
      <c r="N64" s="35"/>
      <c r="O64" s="36"/>
      <c r="P64" s="35"/>
    </row>
    <row r="65" spans="2:19" ht="17" hidden="1" customHeight="1" thickBot="1" x14ac:dyDescent="0.25">
      <c r="B65" s="79" t="s">
        <v>20</v>
      </c>
      <c r="C65" s="79"/>
      <c r="D65" s="79"/>
      <c r="E65" s="79"/>
      <c r="F65" s="79"/>
      <c r="G65" s="79"/>
      <c r="H65" s="79"/>
      <c r="I65" s="79"/>
      <c r="J65" s="79"/>
      <c r="K65" s="79"/>
      <c r="L65" s="79"/>
      <c r="M65" s="79"/>
      <c r="N65" s="38"/>
      <c r="O65" s="27">
        <v>260</v>
      </c>
      <c r="P65" s="35"/>
    </row>
    <row r="66" spans="2:19" ht="17" hidden="1" customHeight="1" x14ac:dyDescent="0.2">
      <c r="B66" s="35"/>
      <c r="C66" s="35"/>
      <c r="D66" s="35"/>
      <c r="E66" s="35"/>
      <c r="F66" s="35"/>
      <c r="G66" s="36"/>
      <c r="H66" s="35"/>
      <c r="I66" s="35"/>
      <c r="J66" s="35"/>
      <c r="K66" s="35"/>
      <c r="L66" s="35"/>
      <c r="M66" s="35"/>
      <c r="N66" s="35"/>
      <c r="O66" s="36"/>
      <c r="P66" s="35"/>
    </row>
    <row r="67" spans="2:19" ht="16" hidden="1" customHeight="1" x14ac:dyDescent="0.2">
      <c r="B67" s="39"/>
      <c r="C67" s="40"/>
      <c r="D67" s="39" t="s">
        <v>27</v>
      </c>
      <c r="E67" s="40"/>
      <c r="F67" s="40"/>
      <c r="G67" s="80"/>
      <c r="H67" s="41" t="s">
        <v>28</v>
      </c>
      <c r="I67" s="41"/>
      <c r="J67" s="41" t="s">
        <v>29</v>
      </c>
      <c r="K67" s="41"/>
      <c r="L67" s="41"/>
      <c r="M67" s="41" t="s">
        <v>30</v>
      </c>
      <c r="N67" s="41"/>
    </row>
    <row r="68" spans="2:19" ht="16" hidden="1" customHeight="1" x14ac:dyDescent="0.2">
      <c r="B68" s="42"/>
      <c r="C68" s="43"/>
      <c r="D68" s="42" t="s">
        <v>31</v>
      </c>
      <c r="E68" s="43"/>
      <c r="F68" s="43"/>
      <c r="G68" s="81"/>
      <c r="H68" s="82">
        <v>160</v>
      </c>
      <c r="I68" s="83"/>
      <c r="J68" s="82">
        <v>40</v>
      </c>
      <c r="K68" s="123"/>
      <c r="L68" s="83"/>
      <c r="M68" s="82">
        <v>100</v>
      </c>
      <c r="N68" s="83"/>
      <c r="O68" s="20"/>
      <c r="P68" s="19"/>
    </row>
    <row r="69" spans="2:19" ht="16" hidden="1" customHeight="1" x14ac:dyDescent="0.2">
      <c r="B69" s="42"/>
      <c r="C69" s="43"/>
      <c r="D69" s="42" t="s">
        <v>32</v>
      </c>
      <c r="E69" s="43"/>
      <c r="F69" s="43"/>
      <c r="G69" s="81"/>
      <c r="H69" s="82">
        <v>260</v>
      </c>
      <c r="I69" s="83"/>
      <c r="J69" s="82">
        <v>65</v>
      </c>
      <c r="K69" s="123"/>
      <c r="L69" s="83"/>
      <c r="M69" s="82">
        <v>100</v>
      </c>
      <c r="N69" s="83"/>
      <c r="O69" s="20"/>
      <c r="P69" s="19"/>
    </row>
    <row r="70" spans="2:19" ht="16" hidden="1" customHeight="1" x14ac:dyDescent="0.2">
      <c r="B70" s="42"/>
      <c r="C70" s="43"/>
      <c r="D70" s="42" t="s">
        <v>33</v>
      </c>
      <c r="E70" s="43"/>
      <c r="F70" s="43"/>
      <c r="G70" s="81"/>
      <c r="H70" s="82">
        <v>260</v>
      </c>
      <c r="I70" s="83"/>
      <c r="J70" s="82">
        <v>65</v>
      </c>
      <c r="K70" s="123"/>
      <c r="L70" s="83"/>
      <c r="M70" s="82">
        <v>100</v>
      </c>
      <c r="N70" s="83"/>
      <c r="O70" s="20"/>
      <c r="P70" s="19"/>
    </row>
    <row r="71" spans="2:19" ht="16" hidden="1" customHeight="1" x14ac:dyDescent="0.2">
      <c r="B71" s="44"/>
      <c r="C71" s="19"/>
      <c r="D71" s="44" t="s">
        <v>26</v>
      </c>
      <c r="E71" s="19"/>
      <c r="F71" s="19"/>
      <c r="G71" s="19"/>
      <c r="H71" s="19"/>
      <c r="I71" s="20"/>
      <c r="J71" s="19"/>
      <c r="K71" s="19"/>
      <c r="L71" s="19"/>
      <c r="M71" s="19"/>
      <c r="N71" s="19"/>
      <c r="O71" s="20"/>
      <c r="P71" s="19"/>
    </row>
    <row r="72" spans="2:19" ht="16" hidden="1" customHeight="1" x14ac:dyDescent="0.2">
      <c r="B72" s="19"/>
      <c r="C72" s="19"/>
      <c r="D72" s="19"/>
      <c r="E72" s="19"/>
      <c r="F72" s="19"/>
      <c r="G72" s="20"/>
      <c r="H72" s="19"/>
      <c r="I72" s="19"/>
      <c r="J72" s="19"/>
      <c r="K72" s="19"/>
      <c r="L72" s="19"/>
      <c r="M72" s="19"/>
      <c r="N72" s="19"/>
      <c r="O72" s="20"/>
      <c r="P72" s="19"/>
    </row>
    <row r="73" spans="2:19" ht="16" hidden="1" customHeight="1" x14ac:dyDescent="0.2">
      <c r="B73" s="84" t="s">
        <v>25</v>
      </c>
      <c r="C73" s="84"/>
      <c r="D73" s="84"/>
      <c r="E73" s="84"/>
      <c r="F73" s="84"/>
      <c r="G73" s="84"/>
      <c r="H73" s="84"/>
      <c r="I73" s="84"/>
      <c r="J73" s="84"/>
      <c r="K73" s="84"/>
      <c r="L73" s="84"/>
      <c r="M73" s="84"/>
      <c r="N73" s="84"/>
      <c r="O73" s="84"/>
      <c r="P73" s="84"/>
    </row>
    <row r="74" spans="2:19" ht="16" hidden="1" customHeight="1" thickBot="1" x14ac:dyDescent="0.25">
      <c r="B74" s="45"/>
      <c r="C74" s="45"/>
      <c r="D74" s="45"/>
      <c r="E74" s="45"/>
      <c r="F74" s="45"/>
      <c r="G74" s="46"/>
      <c r="H74" s="45"/>
      <c r="I74" s="45"/>
      <c r="J74" s="45"/>
      <c r="K74" s="45"/>
      <c r="L74" s="45"/>
      <c r="M74" s="45"/>
      <c r="N74" s="45"/>
      <c r="O74" s="46"/>
      <c r="P74" s="45"/>
    </row>
    <row r="75" spans="2:19" ht="17" hidden="1" customHeight="1" thickBot="1" x14ac:dyDescent="0.25">
      <c r="B75" s="50" t="s">
        <v>36</v>
      </c>
      <c r="C75" s="50"/>
      <c r="D75" s="50"/>
      <c r="E75" s="50"/>
      <c r="F75" s="50"/>
      <c r="G75" s="50"/>
      <c r="H75" s="50"/>
      <c r="I75" s="50"/>
      <c r="J75" s="50"/>
      <c r="K75" s="50"/>
      <c r="L75" s="50"/>
      <c r="M75" s="50"/>
      <c r="N75" s="47"/>
      <c r="O75" s="48">
        <f>O65+O50+O55</f>
        <v>582.71019999999999</v>
      </c>
      <c r="P75" s="49"/>
    </row>
    <row r="76" spans="2:19" ht="22.75" hidden="1" customHeight="1" x14ac:dyDescent="0.2">
      <c r="B76" s="49"/>
      <c r="C76" s="49"/>
      <c r="D76" s="49"/>
      <c r="E76" s="49"/>
      <c r="F76" s="49"/>
      <c r="G76" s="49"/>
      <c r="H76" s="49"/>
      <c r="I76" s="49"/>
      <c r="J76" s="49"/>
      <c r="K76" s="49"/>
      <c r="L76" s="50"/>
      <c r="M76" s="49"/>
      <c r="N76" s="47"/>
      <c r="O76" s="51"/>
      <c r="P76" s="49"/>
    </row>
    <row r="77" spans="2:19" ht="16" hidden="1" customHeight="1" x14ac:dyDescent="0.2">
      <c r="B77" s="52"/>
      <c r="C77" s="52"/>
      <c r="D77" s="52"/>
      <c r="E77" s="52"/>
      <c r="F77" s="52"/>
      <c r="G77" s="52"/>
      <c r="H77" s="52"/>
    </row>
    <row r="78" spans="2:19" hidden="1" x14ac:dyDescent="0.2">
      <c r="B78" s="53"/>
    </row>
    <row r="80" spans="2:19" x14ac:dyDescent="0.2">
      <c r="M80" s="68"/>
      <c r="N80" s="20"/>
      <c r="O80" s="20"/>
      <c r="P80" s="20"/>
      <c r="Q80" s="68"/>
      <c r="R80" s="20"/>
      <c r="S80" s="20"/>
    </row>
    <row r="81" spans="2:19" ht="17" thickBot="1" x14ac:dyDescent="0.25">
      <c r="M81" s="68"/>
      <c r="N81" s="20"/>
      <c r="O81" s="20"/>
      <c r="P81" s="20"/>
      <c r="Q81" s="20"/>
      <c r="R81" s="20"/>
      <c r="S81" s="20"/>
    </row>
    <row r="82" spans="2:19" ht="21" x14ac:dyDescent="0.2">
      <c r="F82" s="148" t="s">
        <v>80</v>
      </c>
      <c r="G82" s="149"/>
      <c r="H82" s="149"/>
      <c r="I82" s="149"/>
      <c r="J82" s="149"/>
      <c r="K82" s="149"/>
      <c r="L82" s="150"/>
      <c r="Q82" s="20"/>
      <c r="R82" s="20"/>
      <c r="S82" s="20"/>
    </row>
    <row r="83" spans="2:19" ht="21" x14ac:dyDescent="0.25">
      <c r="F83" s="112" t="s">
        <v>81</v>
      </c>
      <c r="G83" s="113">
        <v>1</v>
      </c>
      <c r="H83" s="113">
        <v>2</v>
      </c>
      <c r="I83" s="113">
        <v>3</v>
      </c>
      <c r="J83" s="113">
        <v>4</v>
      </c>
      <c r="K83" s="114" t="s">
        <v>72</v>
      </c>
      <c r="L83" s="114" t="s">
        <v>84</v>
      </c>
      <c r="M83" s="143" t="s">
        <v>83</v>
      </c>
      <c r="N83" s="144"/>
      <c r="O83" s="144"/>
      <c r="P83" s="144"/>
    </row>
    <row r="84" spans="2:19" ht="21" x14ac:dyDescent="0.2">
      <c r="F84" s="115" t="s">
        <v>73</v>
      </c>
      <c r="G84" s="125">
        <v>212</v>
      </c>
      <c r="H84" s="126">
        <v>249</v>
      </c>
      <c r="I84" s="126">
        <v>420</v>
      </c>
      <c r="J84" s="126">
        <v>489</v>
      </c>
      <c r="K84" s="127">
        <v>558</v>
      </c>
      <c r="L84" s="128">
        <v>100</v>
      </c>
    </row>
    <row r="85" spans="2:19" ht="21" x14ac:dyDescent="0.2">
      <c r="F85" s="115" t="s">
        <v>74</v>
      </c>
      <c r="G85" s="116">
        <v>486</v>
      </c>
      <c r="H85" s="116">
        <v>665</v>
      </c>
      <c r="I85" s="116">
        <v>913</v>
      </c>
      <c r="J85" s="116">
        <v>1080</v>
      </c>
      <c r="K85" s="117">
        <v>1223</v>
      </c>
      <c r="L85" s="124">
        <v>50</v>
      </c>
      <c r="M85" s="66"/>
      <c r="N85" s="66"/>
      <c r="O85" s="65"/>
      <c r="P85" s="65"/>
    </row>
    <row r="86" spans="2:19" ht="22" thickBot="1" x14ac:dyDescent="0.25">
      <c r="B86" s="141"/>
      <c r="F86" s="118" t="s">
        <v>76</v>
      </c>
      <c r="G86" s="116">
        <v>759</v>
      </c>
      <c r="H86" s="116">
        <v>1082</v>
      </c>
      <c r="I86" s="116">
        <v>1405</v>
      </c>
      <c r="J86" s="116">
        <v>1671</v>
      </c>
      <c r="K86" s="117">
        <v>1888</v>
      </c>
      <c r="L86" s="124">
        <v>10</v>
      </c>
    </row>
    <row r="87" spans="2:19" x14ac:dyDescent="0.2">
      <c r="B87" s="135"/>
    </row>
    <row r="88" spans="2:19" x14ac:dyDescent="0.2">
      <c r="B88" s="135" t="s">
        <v>89</v>
      </c>
    </row>
    <row r="89" spans="2:19" x14ac:dyDescent="0.2">
      <c r="B89" s="135" t="s">
        <v>90</v>
      </c>
    </row>
    <row r="90" spans="2:19" x14ac:dyDescent="0.2">
      <c r="B90" s="135"/>
    </row>
    <row r="91" spans="2:19" x14ac:dyDescent="0.2">
      <c r="B91" s="141"/>
      <c r="M91" s="66"/>
      <c r="N91" s="66"/>
      <c r="O91" s="65"/>
      <c r="P91" s="65"/>
    </row>
    <row r="92" spans="2:19" x14ac:dyDescent="0.2">
      <c r="B92" s="141"/>
      <c r="G92" s="133"/>
      <c r="H92" s="133"/>
      <c r="I92" s="133"/>
      <c r="J92" s="133"/>
      <c r="K92" s="133"/>
    </row>
    <row r="93" spans="2:19" x14ac:dyDescent="0.2">
      <c r="B93" s="141"/>
      <c r="G93" s="133"/>
      <c r="H93" s="133"/>
      <c r="I93" s="133"/>
      <c r="J93" s="133"/>
      <c r="K93" s="133"/>
    </row>
    <row r="94" spans="2:19" x14ac:dyDescent="0.2">
      <c r="G94" s="133"/>
      <c r="H94" s="133"/>
      <c r="I94" s="133"/>
      <c r="J94" s="133"/>
      <c r="K94" s="133"/>
    </row>
    <row r="97" spans="13:16" x14ac:dyDescent="0.2">
      <c r="M97" s="66"/>
      <c r="N97" s="66"/>
      <c r="O97" s="65"/>
      <c r="P97" s="65"/>
    </row>
  </sheetData>
  <sheetProtection password="EFA2" sheet="1" objects="1" scenarios="1"/>
  <mergeCells count="29">
    <mergeCell ref="B14:P14"/>
    <mergeCell ref="B51:P51"/>
    <mergeCell ref="F24:G24"/>
    <mergeCell ref="AI35:AN35"/>
    <mergeCell ref="AI36:AN36"/>
    <mergeCell ref="AI29:AK29"/>
    <mergeCell ref="AL29:AN29"/>
    <mergeCell ref="B46:F46"/>
    <mergeCell ref="F82:L82"/>
    <mergeCell ref="AI13:AK13"/>
    <mergeCell ref="T1:AE1"/>
    <mergeCell ref="T2:V2"/>
    <mergeCell ref="B1:P1"/>
    <mergeCell ref="B2:M2"/>
    <mergeCell ref="B3:M3"/>
    <mergeCell ref="AH2:AM2"/>
    <mergeCell ref="AL13:AN13"/>
    <mergeCell ref="AL8:AN8"/>
    <mergeCell ref="AI8:AK8"/>
    <mergeCell ref="B6:P6"/>
    <mergeCell ref="F11:G11"/>
    <mergeCell ref="F17:G17"/>
    <mergeCell ref="B5:P5"/>
    <mergeCell ref="B16:P16"/>
    <mergeCell ref="M83:P83"/>
    <mergeCell ref="AI23:AK23"/>
    <mergeCell ref="AL23:AN23"/>
    <mergeCell ref="AI18:AK18"/>
    <mergeCell ref="AL18:AN18"/>
  </mergeCells>
  <dataValidations count="2">
    <dataValidation type="list" allowBlank="1" showInputMessage="1" showErrorMessage="1" sqref="F24:G24 F17:G17 F11:G11">
      <formula1>$T$3:$T$12</formula1>
    </dataValidation>
    <dataValidation type="list" allowBlank="1" showInputMessage="1" showErrorMessage="1" sqref="G46">
      <formula1>$B$88:$B$89</formula1>
    </dataValidation>
  </dataValidations>
  <hyperlinks>
    <hyperlink ref="B3" r:id="rId1"/>
    <hyperlink ref="D71" r:id="rId2"/>
  </hyperlinks>
  <pageMargins left="0.7" right="0.7" top="0.75" bottom="0.75" header="0.3" footer="0.3"/>
  <pageSetup paperSize="9"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dcterms:created xsi:type="dcterms:W3CDTF">2016-01-08T12:00:02Z</dcterms:created>
  <dcterms:modified xsi:type="dcterms:W3CDTF">2018-01-22T20:14:25Z</dcterms:modified>
</cp:coreProperties>
</file>